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calcPr calcId="124519"/>
</workbook>
</file>

<file path=xl/calcChain.xml><?xml version="1.0" encoding="utf-8"?>
<calcChain xmlns="http://schemas.openxmlformats.org/spreadsheetml/2006/main">
  <c r="D14" i="2"/>
  <c r="E14"/>
  <c r="F14"/>
  <c r="G14"/>
  <c r="H14"/>
  <c r="I14"/>
  <c r="J14"/>
  <c r="K14"/>
  <c r="L14"/>
  <c r="M14"/>
  <c r="N14"/>
  <c r="D13"/>
  <c r="E13"/>
  <c r="F13"/>
  <c r="G13"/>
  <c r="H13"/>
  <c r="I13"/>
  <c r="J13"/>
  <c r="K13"/>
  <c r="L13"/>
  <c r="M13"/>
  <c r="N13"/>
  <c r="D12"/>
  <c r="E12"/>
  <c r="F12"/>
  <c r="G12"/>
  <c r="H12"/>
  <c r="I12"/>
  <c r="J12"/>
  <c r="K12"/>
  <c r="L12"/>
  <c r="M12"/>
  <c r="N12"/>
  <c r="D11"/>
  <c r="E11"/>
  <c r="F11"/>
  <c r="G11"/>
  <c r="H11"/>
  <c r="I11"/>
  <c r="J11"/>
  <c r="K11"/>
  <c r="L11"/>
  <c r="M11"/>
  <c r="N11"/>
  <c r="D10"/>
  <c r="E10"/>
  <c r="F10"/>
  <c r="G10"/>
  <c r="H10"/>
  <c r="I10"/>
  <c r="J10"/>
  <c r="K10"/>
  <c r="L10"/>
  <c r="M10"/>
  <c r="N10"/>
  <c r="D9"/>
  <c r="E9"/>
  <c r="F9"/>
  <c r="G9"/>
  <c r="H9"/>
  <c r="I9"/>
  <c r="J9"/>
  <c r="K9"/>
  <c r="L9"/>
  <c r="M9"/>
  <c r="N9"/>
  <c r="D8"/>
  <c r="E8"/>
  <c r="F8"/>
  <c r="G8"/>
  <c r="H8"/>
  <c r="I8"/>
  <c r="J8"/>
  <c r="K8"/>
  <c r="L8"/>
  <c r="M8"/>
  <c r="N8"/>
  <c r="D7"/>
  <c r="E7"/>
  <c r="F7"/>
  <c r="G7"/>
  <c r="H7"/>
  <c r="I7"/>
  <c r="J7"/>
  <c r="K7"/>
  <c r="L7"/>
  <c r="M7"/>
  <c r="N7"/>
  <c r="D6"/>
  <c r="D15" s="1"/>
  <c r="E6"/>
  <c r="F6"/>
  <c r="G6"/>
  <c r="H6"/>
  <c r="H15" s="1"/>
  <c r="I6"/>
  <c r="J6"/>
  <c r="K6"/>
  <c r="L6"/>
  <c r="L15" s="1"/>
  <c r="M6"/>
  <c r="N6"/>
  <c r="D5"/>
  <c r="E5"/>
  <c r="E15" s="1"/>
  <c r="F5"/>
  <c r="F15" s="1"/>
  <c r="G5"/>
  <c r="G15" s="1"/>
  <c r="H5"/>
  <c r="I5"/>
  <c r="I15" s="1"/>
  <c r="J5"/>
  <c r="J15" s="1"/>
  <c r="K5"/>
  <c r="K15" s="1"/>
  <c r="L5"/>
  <c r="M5"/>
  <c r="M15" s="1"/>
  <c r="N5"/>
  <c r="N15" s="1"/>
  <c r="C5"/>
  <c r="C6"/>
  <c r="C14" l="1"/>
  <c r="C13"/>
  <c r="C12"/>
  <c r="C11"/>
  <c r="C10"/>
  <c r="C9"/>
  <c r="C8"/>
  <c r="C7"/>
  <c r="C15" s="1"/>
  <c r="E25" i="1"/>
  <c r="F25" l="1"/>
  <c r="G25"/>
  <c r="H25"/>
  <c r="I25"/>
  <c r="J25"/>
  <c r="K25"/>
  <c r="L25"/>
  <c r="M25"/>
  <c r="N25"/>
  <c r="O25"/>
  <c r="P25"/>
  <c r="F24"/>
  <c r="G24"/>
  <c r="H24"/>
  <c r="I24"/>
  <c r="J24"/>
  <c r="K24"/>
  <c r="L24"/>
  <c r="M24"/>
  <c r="N24"/>
  <c r="O24"/>
  <c r="P24"/>
  <c r="E24"/>
  <c r="F20"/>
  <c r="G20"/>
  <c r="H20"/>
  <c r="I20"/>
  <c r="J20"/>
  <c r="K20"/>
  <c r="L20"/>
  <c r="M20"/>
  <c r="N20"/>
  <c r="O20"/>
  <c r="P20"/>
  <c r="E20"/>
  <c r="F12"/>
  <c r="G12"/>
  <c r="H12"/>
  <c r="I12"/>
  <c r="J12"/>
  <c r="K12"/>
  <c r="L12"/>
  <c r="M12"/>
  <c r="N12"/>
  <c r="O12"/>
  <c r="P12"/>
  <c r="E12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</calcChain>
</file>

<file path=xl/sharedStrings.xml><?xml version="1.0" encoding="utf-8"?>
<sst xmlns="http://schemas.openxmlformats.org/spreadsheetml/2006/main" count="814" uniqueCount="279">
  <si>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</si>
  <si>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</si>
  <si>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</si>
  <si>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</si>
  <si>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</si>
  <si>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</si>
  <si>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</si>
  <si>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</si>
  <si>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</si>
  <si>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</si>
  <si>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</si>
  <si>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</si>
  <si>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</si>
  <si>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</si>
  <si>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</si>
  <si>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</si>
  <si>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</si>
  <si>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</si>
  <si>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</si>
  <si>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</si>
  <si>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</si>
  <si>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</si>
  <si>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</si>
  <si>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</si>
  <si>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</si>
  <si>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</si>
  <si>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</si>
  <si>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</si>
  <si>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</si>
  <si>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</si>
  <si>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</si>
  <si>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</si>
  <si>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</si>
  <si>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</si>
  <si>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</si>
  <si>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</si>
  <si>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</si>
  <si>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</si>
  <si>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</si>
  <si>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</si>
  <si>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</si>
  <si>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</si>
  <si>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</si>
  <si>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</si>
  <si>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</si>
  <si>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</si>
  <si>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</si>
  <si>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</si>
  <si>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</si>
  <si>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</si>
  <si>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</si>
  <si>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</si>
  <si>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Кисель ягодный</t>
  </si>
  <si>
    <t>Какао с молоком</t>
  </si>
  <si>
    <t>102 [4]</t>
  </si>
  <si>
    <t>Компот из фруктов и ягод с/м</t>
  </si>
  <si>
    <t>Компот из смеси сухофруктов</t>
  </si>
  <si>
    <t>ТТК 2.18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</si>
  <si>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</si>
  <si>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</si>
  <si>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</si>
  <si>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</si>
  <si>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</si>
  <si>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</si>
  <si>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</si>
  <si>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</si>
  <si>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</si>
  <si>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</si>
  <si>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</si>
  <si>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</si>
  <si>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</si>
  <si>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</si>
  <si>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</si>
  <si>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</si>
  <si>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</si>
  <si>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</si>
  <si>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</si>
  <si>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</si>
  <si>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</si>
  <si>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</si>
  <si>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</si>
  <si>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</si>
  <si>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</si>
  <si>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</si>
  <si>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</si>
  <si>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</si>
  <si>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</si>
  <si>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</si>
  <si>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</si>
  <si>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</si>
  <si>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</si>
  <si>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</si>
  <si>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</si>
  <si>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</si>
  <si>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</si>
  <si>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</si>
  <si>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ТТК 2.3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</si>
  <si>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</si>
  <si>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</si>
  <si>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</si>
  <si>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</si>
  <si>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</si>
  <si>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</si>
  <si>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</si>
  <si>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</si>
  <si>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</si>
  <si>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</si>
  <si>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</si>
  <si>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200 /15/7</t>
  </si>
  <si>
    <t>200 /15</t>
  </si>
  <si>
    <t>Масло сливочное (порциями)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</si>
  <si>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</si>
  <si>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</si>
  <si>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</si>
  <si>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</si>
  <si>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</si>
  <si>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</si>
  <si>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</si>
  <si>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</si>
  <si>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</si>
  <si>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</si>
  <si>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</si>
  <si>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</si>
  <si>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</si>
  <si>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</si>
  <si>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</si>
  <si>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</si>
  <si>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</si>
  <si>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</si>
  <si>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</si>
  <si>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</si>
  <si>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Каша рисовая рассыпчатая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</si>
  <si>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</si>
  <si>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</si>
  <si>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</si>
  <si>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</si>
  <si>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</si>
  <si>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</si>
  <si>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</si>
  <si>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</si>
  <si>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</si>
  <si>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</si>
  <si>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</si>
  <si>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</si>
  <si>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</si>
  <si>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7.1</t>
  </si>
  <si>
    <t>ТТК 3.6</t>
  </si>
  <si>
    <t>ТТК 7.9</t>
  </si>
  <si>
    <t>ТТК 2.19</t>
  </si>
  <si>
    <t>ТТК 7.7</t>
  </si>
  <si>
    <t>Чай с сахаром и лимоном</t>
  </si>
  <si>
    <t>ТТК 7.3</t>
  </si>
  <si>
    <t>ТТК 7.8</t>
  </si>
  <si>
    <t>ТТК 2.4</t>
  </si>
  <si>
    <t>ТТК 3.32</t>
  </si>
  <si>
    <t>ТТК 3.15</t>
  </si>
  <si>
    <t>ТТК 4.11</t>
  </si>
  <si>
    <t>ТТК 4.9</t>
  </si>
  <si>
    <t>ТТК 5.41</t>
  </si>
  <si>
    <t>432[5]</t>
  </si>
  <si>
    <t>416[5]</t>
  </si>
  <si>
    <t>378 [1]</t>
  </si>
  <si>
    <t>223[4]</t>
  </si>
  <si>
    <t>54-1о-2020 [2]</t>
  </si>
  <si>
    <t>ТТК 5.24</t>
  </si>
  <si>
    <t>Блинчики с начинкой из п/ф</t>
  </si>
  <si>
    <t>Сыр (порциями)</t>
  </si>
  <si>
    <t>ТТК 3.34</t>
  </si>
  <si>
    <t>Сэндвич Школьный (с соленым огурцом)</t>
  </si>
  <si>
    <t>Салат из свеклы с сыром</t>
  </si>
  <si>
    <t>Каша вязкая молочная из овсяных хлопьев "Геркулес" с маслом сливочным</t>
  </si>
  <si>
    <t>Спагетти  с мясным соусом</t>
  </si>
  <si>
    <t>Каша жидкая молочная рисовая с маслом сливочным</t>
  </si>
  <si>
    <t>ТТК 3.20</t>
  </si>
  <si>
    <t>Салат из красной консервированной фасоли</t>
  </si>
  <si>
    <t>200/ 15</t>
  </si>
  <si>
    <t>Мясной соус</t>
  </si>
  <si>
    <t>ТТК 5.37</t>
  </si>
  <si>
    <t>ТТК 7.14</t>
  </si>
  <si>
    <t>ТТК 4.3</t>
  </si>
  <si>
    <t>ТТК 1.1</t>
  </si>
  <si>
    <t>ТТК 7.16</t>
  </si>
  <si>
    <t>Конд. изделие пром. производства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</si>
  <si>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</si>
  <si>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Кнели мясные с соусом</t>
  </si>
  <si>
    <t>ТТК 5.12</t>
  </si>
  <si>
    <t>182 [4]</t>
  </si>
  <si>
    <t>14 [4]</t>
  </si>
  <si>
    <t>32 [5]</t>
  </si>
  <si>
    <t xml:space="preserve">Суп картофельный с гороховой крупой с сухариками </t>
  </si>
  <si>
    <t>ТТК 5.26</t>
  </si>
  <si>
    <t xml:space="preserve">Омлет паровой с мясом </t>
  </si>
  <si>
    <t>Огурец свежий</t>
  </si>
  <si>
    <t xml:space="preserve">Масло шоколадное </t>
  </si>
  <si>
    <t>Салат из капусты б/к с огурцом свежим</t>
  </si>
  <si>
    <t xml:space="preserve">Суп картофельный с мясными фрикадельками </t>
  </si>
  <si>
    <t>ТТК 5.16</t>
  </si>
  <si>
    <t>Фрукт (порц.)</t>
  </si>
  <si>
    <t>173 [4]</t>
  </si>
  <si>
    <t>7 [5]</t>
  </si>
  <si>
    <t xml:space="preserve">Свекольник со сметаной </t>
  </si>
  <si>
    <t>Йогурт</t>
  </si>
  <si>
    <t>470 [5]</t>
  </si>
  <si>
    <t>218 [4]</t>
  </si>
  <si>
    <t>Суп лапша по - домашнему</t>
  </si>
  <si>
    <t xml:space="preserve">Наггетсы куриные </t>
  </si>
  <si>
    <t>ТТК 5.23</t>
  </si>
  <si>
    <t xml:space="preserve">Икра овощная (кабачковая) </t>
  </si>
  <si>
    <t xml:space="preserve">Суфле куриное, запеченное со сметаной </t>
  </si>
  <si>
    <t xml:space="preserve">Макароны с сыром </t>
  </si>
  <si>
    <t>54-3г-2020  [2]</t>
  </si>
  <si>
    <t xml:space="preserve">Борщ картофельный с капустой со сметаной </t>
  </si>
  <si>
    <t>82 [4]</t>
  </si>
  <si>
    <t xml:space="preserve">Оладьи п/ф со сгущенным молоком </t>
  </si>
  <si>
    <t>ТТК 14.4</t>
  </si>
  <si>
    <t>150/ 10</t>
  </si>
  <si>
    <t>120 [4]</t>
  </si>
  <si>
    <t>Суп молочный с макаронными изделиями</t>
  </si>
  <si>
    <t>24 [4]</t>
  </si>
  <si>
    <t>Салат из свежих помидоров и огурцов</t>
  </si>
  <si>
    <t xml:space="preserve">Плов </t>
  </si>
  <si>
    <t>265 [4]</t>
  </si>
  <si>
    <t>Сыр (порциями)/</t>
  </si>
  <si>
    <t>Буженина из свинины(порциями)</t>
  </si>
  <si>
    <t>101 [4]</t>
  </si>
  <si>
    <t>Суп картофельный с крупой</t>
  </si>
  <si>
    <t>Котлеты куриные</t>
  </si>
  <si>
    <t>Картофель по-деревенски</t>
  </si>
  <si>
    <t>ТТК 5.15</t>
  </si>
  <si>
    <t>ТТК 6.4</t>
  </si>
  <si>
    <t>Вареники с картофелем п/ф  со сметаной</t>
  </si>
  <si>
    <t xml:space="preserve">Чай с сахаром и лимоном </t>
  </si>
  <si>
    <t>Огурец соленый/</t>
  </si>
  <si>
    <t xml:space="preserve">Помидор соленый </t>
  </si>
  <si>
    <t>ТТК 3.7</t>
  </si>
  <si>
    <t>ТТК 3.10</t>
  </si>
  <si>
    <t>Рассольник ленинградский с перловой крупой со сметаной</t>
  </si>
  <si>
    <t>Помидор свежий</t>
  </si>
  <si>
    <t>ТТК 3.9</t>
  </si>
  <si>
    <t xml:space="preserve">Каша гречневая рассыпчатая </t>
  </si>
  <si>
    <t>Блинчики с начинкой (из п/ф)</t>
  </si>
  <si>
    <t xml:space="preserve">Каша "Дружба" </t>
  </si>
  <si>
    <t>Салат из капусты белокачанной с кукурузой</t>
  </si>
  <si>
    <t>ТТК 3.18</t>
  </si>
  <si>
    <t>Солянка «Школьная»</t>
  </si>
  <si>
    <t>ТТК 4.4</t>
  </si>
  <si>
    <t>Рыба запеченная с луком по-Ленинградски</t>
  </si>
  <si>
    <t>ТТК 3.24</t>
  </si>
  <si>
    <t>Салат из моркови с яблоком</t>
  </si>
  <si>
    <t>Сдоб. Бул. Изделие</t>
  </si>
  <si>
    <t>Сдоб. Бул. изделие</t>
  </si>
  <si>
    <t>150/ 5</t>
  </si>
  <si>
    <t>90/150</t>
  </si>
  <si>
    <t>200/20</t>
  </si>
  <si>
    <t>150/5</t>
  </si>
  <si>
    <t>200/15</t>
  </si>
  <si>
    <t>200/10</t>
  </si>
  <si>
    <t>150/10</t>
  </si>
  <si>
    <t>200/15/7</t>
  </si>
  <si>
    <t>90/20</t>
  </si>
  <si>
    <t>150/5/5</t>
  </si>
  <si>
    <t>90/25</t>
  </si>
  <si>
    <t>ТТК 3.12</t>
  </si>
  <si>
    <t>Салат из запечённой свеклы</t>
  </si>
  <si>
    <t>Оладьи п/ф с повидлом</t>
  </si>
  <si>
    <t>1шт. (40)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</si>
  <si>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</si>
  <si>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t xml:space="preserve">Вареники ленивые отварные со сметаной </t>
  </si>
  <si>
    <t>200 /10</t>
  </si>
  <si>
    <t xml:space="preserve">Суп картофельный с горохом и сухариками </t>
  </si>
  <si>
    <t>ТТК 3.2</t>
  </si>
  <si>
    <t>Желе из подов и ягод</t>
  </si>
  <si>
    <t>ТТК  5.18</t>
  </si>
  <si>
    <t>Котлеты особые</t>
  </si>
  <si>
    <t>ТТК 5.14</t>
  </si>
  <si>
    <t>Колобки мясные с сыром</t>
  </si>
  <si>
    <t>ТТК 3.30</t>
  </si>
  <si>
    <t>Салат из фасоли, кукурузы и сухариков</t>
  </si>
  <si>
    <t xml:space="preserve">Котлеты мясные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</si>
</sst>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0" fontId="13" fillId="2" borderId="0" xfId="0" applyNumberFormat="1" applyFont="1" applyFill="1"/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7"/>
  <sheetViews>
    <sheetView tabSelected="1" topLeftCell="B54" workbookViewId="0">
      <selection activeCell="E54" sqref="E54"/>
    </sheetView>
  </sheetViews>
  <sheetFormatPr defaultColWidth="9.140625" defaultRowHeight="15.75"/>
  <cols>
    <col min="1" max="1" width="0" style="38" hidden="1" customWidth="1"/>
    <col min="2" max="2" width="14.7109375" style="38" customWidth="1"/>
    <col min="3" max="3" width="51" style="38" customWidth="1"/>
    <col min="4" max="4" width="12.42578125" style="69" customWidth="1"/>
    <col min="5" max="5" width="11.28515625" style="38" customWidth="1"/>
    <col min="6" max="6" width="8.85546875" style="38" customWidth="1"/>
    <col min="7" max="7" width="13" style="38" customWidth="1"/>
    <col min="8" max="8" width="14.28515625" style="38" customWidth="1"/>
    <col min="9" max="9" width="10.5703125" style="38" customWidth="1"/>
    <col min="10" max="10" width="8.85546875" style="38" customWidth="1"/>
    <col min="11" max="11" width="9.85546875" style="38" customWidth="1"/>
    <col min="12" max="12" width="7.85546875" style="38" customWidth="1"/>
    <col min="13" max="13" width="10.28515625" style="38" customWidth="1"/>
    <col min="14" max="14" width="11.28515625" style="38" customWidth="1"/>
    <col min="15" max="15" width="10.7109375" style="38" customWidth="1"/>
    <col min="16" max="16" width="7.85546875" style="38" customWidth="1"/>
    <col min="17" max="17" width="9" style="38" customWidth="1"/>
    <col min="18" max="16384" width="9.140625" style="38"/>
  </cols>
  <sheetData>
    <row r="1" spans="1:16" s="34" customFormat="1">
      <c r="B1" s="35" t="s">
        <v>132</v>
      </c>
      <c r="C1" s="36"/>
      <c r="D1" s="63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34" customFormat="1">
      <c r="B2" s="55" t="s">
        <v>133</v>
      </c>
      <c r="C2" s="36"/>
      <c r="D2" s="6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34" customFormat="1">
      <c r="B3" s="55" t="s">
        <v>266</v>
      </c>
      <c r="C3" s="36"/>
      <c r="D3" s="63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46.5" customHeight="1">
      <c r="B4" s="83" t="s">
        <v>0</v>
      </c>
      <c r="C4" s="83" t="s">
        <v>1</v>
      </c>
      <c r="D4" s="86" t="s">
        <v>2</v>
      </c>
      <c r="E4" s="83" t="s">
        <v>3</v>
      </c>
      <c r="F4" s="83"/>
      <c r="G4" s="83"/>
      <c r="H4" s="83" t="s">
        <v>4</v>
      </c>
      <c r="I4" s="83" t="s">
        <v>5</v>
      </c>
      <c r="J4" s="83"/>
      <c r="K4" s="83"/>
      <c r="L4" s="83"/>
      <c r="M4" s="83" t="s">
        <v>6</v>
      </c>
      <c r="N4" s="83"/>
      <c r="O4" s="83"/>
      <c r="P4" s="83"/>
    </row>
    <row r="5" spans="1:16" ht="15.6" customHeight="1">
      <c r="B5" s="83"/>
      <c r="C5" s="83"/>
      <c r="D5" s="86"/>
      <c r="E5" s="54" t="s">
        <v>7</v>
      </c>
      <c r="F5" s="54" t="s">
        <v>8</v>
      </c>
      <c r="G5" s="54" t="s">
        <v>9</v>
      </c>
      <c r="H5" s="83"/>
      <c r="I5" s="54" t="s">
        <v>134</v>
      </c>
      <c r="J5" s="54" t="s">
        <v>10</v>
      </c>
      <c r="K5" s="54" t="s">
        <v>11</v>
      </c>
      <c r="L5" s="54" t="s">
        <v>12</v>
      </c>
      <c r="M5" s="54" t="s">
        <v>13</v>
      </c>
      <c r="N5" s="54" t="s">
        <v>14</v>
      </c>
      <c r="O5" s="54" t="s">
        <v>15</v>
      </c>
      <c r="P5" s="54" t="s">
        <v>16</v>
      </c>
    </row>
    <row r="6" spans="1:16"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30.6" customHeight="1">
      <c r="A7" s="38">
        <v>1</v>
      </c>
      <c r="B7" s="54" t="s">
        <v>186</v>
      </c>
      <c r="C7" s="50" t="s">
        <v>172</v>
      </c>
      <c r="D7" s="48" t="s">
        <v>251</v>
      </c>
      <c r="E7" s="51">
        <v>8.3999999999999986</v>
      </c>
      <c r="F7" s="51">
        <v>10.156451612903226</v>
      </c>
      <c r="G7" s="51">
        <v>33.856451612903221</v>
      </c>
      <c r="H7" s="51">
        <v>260.43387096774194</v>
      </c>
      <c r="I7" s="51">
        <v>4.4032258064516133E-2</v>
      </c>
      <c r="J7" s="51">
        <v>4.645161290322581</v>
      </c>
      <c r="K7" s="51">
        <v>0.30967741935483872</v>
      </c>
      <c r="L7" s="51">
        <v>1.5</v>
      </c>
      <c r="M7" s="51">
        <v>126.91451612903224</v>
      </c>
      <c r="N7" s="51">
        <v>138.1935483870968</v>
      </c>
      <c r="O7" s="51">
        <v>29.148387096774194</v>
      </c>
      <c r="P7" s="51">
        <v>0.44516129032258062</v>
      </c>
    </row>
    <row r="8" spans="1:16" ht="20.100000000000001" customHeight="1">
      <c r="A8" s="38">
        <v>1</v>
      </c>
      <c r="B8" s="54" t="s">
        <v>97</v>
      </c>
      <c r="C8" s="50" t="s">
        <v>24</v>
      </c>
      <c r="D8" s="48">
        <v>30</v>
      </c>
      <c r="E8" s="51">
        <v>2.4</v>
      </c>
      <c r="F8" s="51">
        <v>7.4999999999999997E-2</v>
      </c>
      <c r="G8" s="51">
        <v>15.9</v>
      </c>
      <c r="H8" s="51">
        <v>73.875</v>
      </c>
      <c r="I8" s="51">
        <v>0.06</v>
      </c>
      <c r="J8" s="51">
        <v>1.2</v>
      </c>
      <c r="K8" s="51">
        <v>0</v>
      </c>
      <c r="L8" s="51">
        <v>0</v>
      </c>
      <c r="M8" s="51">
        <v>11.4</v>
      </c>
      <c r="N8" s="51">
        <v>39</v>
      </c>
      <c r="O8" s="51">
        <v>7.8000000000000007</v>
      </c>
      <c r="P8" s="51">
        <v>0.75</v>
      </c>
    </row>
    <row r="9" spans="1:16" ht="20.100000000000001" customHeight="1">
      <c r="A9" s="38">
        <v>1</v>
      </c>
      <c r="B9" s="54" t="s">
        <v>181</v>
      </c>
      <c r="C9" s="50" t="s">
        <v>26</v>
      </c>
      <c r="D9" s="48" t="s">
        <v>109</v>
      </c>
      <c r="E9" s="51">
        <v>0.08</v>
      </c>
      <c r="F9" s="51">
        <v>0.02</v>
      </c>
      <c r="G9" s="51">
        <v>15</v>
      </c>
      <c r="H9" s="51">
        <v>60.5</v>
      </c>
      <c r="I9" s="51">
        <v>0</v>
      </c>
      <c r="J9" s="51">
        <v>0</v>
      </c>
      <c r="K9" s="51">
        <v>0.04</v>
      </c>
      <c r="L9" s="51">
        <v>0</v>
      </c>
      <c r="M9" s="51">
        <v>11.1</v>
      </c>
      <c r="N9" s="51">
        <v>1.4</v>
      </c>
      <c r="O9" s="51">
        <v>2.8</v>
      </c>
      <c r="P9" s="51">
        <v>0.28000000000000003</v>
      </c>
    </row>
    <row r="10" spans="1:16" ht="16.899999999999999" customHeight="1">
      <c r="A10" s="38">
        <v>1</v>
      </c>
      <c r="B10" s="54"/>
      <c r="C10" s="50" t="s">
        <v>182</v>
      </c>
      <c r="D10" s="48">
        <v>38</v>
      </c>
      <c r="E10" s="51">
        <v>1.254</v>
      </c>
      <c r="F10" s="51">
        <v>1.482</v>
      </c>
      <c r="G10" s="51">
        <v>7.9572000000000003</v>
      </c>
      <c r="H10" s="51">
        <v>50.1828</v>
      </c>
      <c r="I10" s="51">
        <v>7.6E-3</v>
      </c>
      <c r="J10" s="51">
        <v>1.9E-2</v>
      </c>
      <c r="K10" s="51">
        <v>2.2799999999999997E-2</v>
      </c>
      <c r="L10" s="51">
        <v>0.95760000000000001</v>
      </c>
      <c r="M10" s="51">
        <v>6.9996000000000009</v>
      </c>
      <c r="N10" s="51">
        <v>13.079600000000001</v>
      </c>
      <c r="O10" s="51">
        <v>1.4591999999999998</v>
      </c>
      <c r="P10" s="51">
        <v>0.15959999999999999</v>
      </c>
    </row>
    <row r="11" spans="1:16" ht="16.899999999999999" customHeight="1">
      <c r="B11" s="54" t="s">
        <v>187</v>
      </c>
      <c r="C11" s="50" t="s">
        <v>110</v>
      </c>
      <c r="D11" s="48">
        <v>10</v>
      </c>
      <c r="E11" s="51">
        <v>0.08</v>
      </c>
      <c r="F11" s="51">
        <v>7.25</v>
      </c>
      <c r="G11" s="51">
        <v>0.13</v>
      </c>
      <c r="H11" s="51">
        <v>66.09</v>
      </c>
      <c r="I11" s="51">
        <v>1E-3</v>
      </c>
      <c r="J11" s="51">
        <v>0</v>
      </c>
      <c r="K11" s="51">
        <v>0.04</v>
      </c>
      <c r="L11" s="51">
        <v>0.1</v>
      </c>
      <c r="M11" s="51">
        <v>2.4</v>
      </c>
      <c r="N11" s="51">
        <v>3</v>
      </c>
      <c r="O11" s="51">
        <v>0</v>
      </c>
      <c r="P11" s="51">
        <v>0.02</v>
      </c>
    </row>
    <row r="12" spans="1:16" ht="18" customHeight="1">
      <c r="A12" s="38">
        <v>1</v>
      </c>
      <c r="B12" s="54"/>
      <c r="C12" s="54" t="s">
        <v>18</v>
      </c>
      <c r="D12" s="48"/>
      <c r="E12" s="54">
        <f>SUM(E7:E11)</f>
        <v>12.213999999999999</v>
      </c>
      <c r="F12" s="78">
        <f t="shared" ref="F12:P12" si="0">SUM(F7:F11)</f>
        <v>18.983451612903224</v>
      </c>
      <c r="G12" s="78">
        <f t="shared" si="0"/>
        <v>72.843651612903216</v>
      </c>
      <c r="H12" s="78">
        <f t="shared" si="0"/>
        <v>511.08167096774196</v>
      </c>
      <c r="I12" s="78">
        <f t="shared" si="0"/>
        <v>0.11263225806451613</v>
      </c>
      <c r="J12" s="78">
        <f t="shared" si="0"/>
        <v>5.8641612903225813</v>
      </c>
      <c r="K12" s="78">
        <f t="shared" si="0"/>
        <v>0.41247741935483867</v>
      </c>
      <c r="L12" s="78">
        <f t="shared" si="0"/>
        <v>2.5576000000000003</v>
      </c>
      <c r="M12" s="78">
        <f t="shared" si="0"/>
        <v>158.81411612903221</v>
      </c>
      <c r="N12" s="78">
        <f t="shared" si="0"/>
        <v>194.6731483870968</v>
      </c>
      <c r="O12" s="78">
        <f t="shared" si="0"/>
        <v>41.207587096774198</v>
      </c>
      <c r="P12" s="78">
        <f t="shared" si="0"/>
        <v>1.6547612903225806</v>
      </c>
    </row>
    <row r="13" spans="1:16" ht="15.95" customHeight="1">
      <c r="A13" s="38">
        <v>1</v>
      </c>
      <c r="B13" s="83" t="s">
        <v>19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ht="20.100000000000001" customHeight="1">
      <c r="B14" s="77" t="s">
        <v>155</v>
      </c>
      <c r="C14" s="50" t="s">
        <v>194</v>
      </c>
      <c r="D14" s="77">
        <v>60</v>
      </c>
      <c r="E14" s="42">
        <v>0.9</v>
      </c>
      <c r="F14" s="42">
        <v>3.06</v>
      </c>
      <c r="G14" s="42">
        <v>2.76</v>
      </c>
      <c r="H14" s="42">
        <v>42.18</v>
      </c>
      <c r="I14" s="42">
        <v>0</v>
      </c>
      <c r="J14" s="42">
        <v>19.8</v>
      </c>
      <c r="K14" s="42">
        <v>0</v>
      </c>
      <c r="L14" s="42">
        <v>2.34</v>
      </c>
      <c r="M14" s="42">
        <v>26.16</v>
      </c>
      <c r="N14" s="42">
        <v>21</v>
      </c>
      <c r="O14" s="42">
        <v>11.1</v>
      </c>
      <c r="P14" s="42">
        <v>0.36</v>
      </c>
    </row>
    <row r="15" spans="1:16" ht="33" customHeight="1">
      <c r="A15" s="38">
        <v>1</v>
      </c>
      <c r="B15" s="54" t="s">
        <v>54</v>
      </c>
      <c r="C15" s="50" t="s">
        <v>189</v>
      </c>
      <c r="D15" s="48" t="s">
        <v>109</v>
      </c>
      <c r="E15" s="39">
        <v>7.460232558139535</v>
      </c>
      <c r="F15" s="39">
        <v>6.221162790697675</v>
      </c>
      <c r="G15" s="39">
        <v>19.863837209302325</v>
      </c>
      <c r="H15" s="39">
        <v>165.28674418604652</v>
      </c>
      <c r="I15" s="39">
        <v>0.5907093023255815</v>
      </c>
      <c r="J15" s="39">
        <v>4.2162790697674417</v>
      </c>
      <c r="K15" s="39">
        <v>1.2906976744186047</v>
      </c>
      <c r="L15" s="39">
        <v>2.3963953488372094</v>
      </c>
      <c r="M15" s="39">
        <v>33.89802325581396</v>
      </c>
      <c r="N15" s="39">
        <v>129.9732558139535</v>
      </c>
      <c r="O15" s="39">
        <v>39.925581395348836</v>
      </c>
      <c r="P15" s="39">
        <v>2.5254651162790696</v>
      </c>
    </row>
    <row r="16" spans="1:16" ht="20.100000000000001" customHeight="1">
      <c r="A16" s="38">
        <v>1</v>
      </c>
      <c r="B16" s="54" t="s">
        <v>190</v>
      </c>
      <c r="C16" s="50" t="s">
        <v>171</v>
      </c>
      <c r="D16" s="48" t="s">
        <v>252</v>
      </c>
      <c r="E16" s="39">
        <v>12.726000000000001</v>
      </c>
      <c r="F16" s="39">
        <v>14.562000000000001</v>
      </c>
      <c r="G16" s="39">
        <v>22.852173913043483</v>
      </c>
      <c r="H16" s="39">
        <v>289.04869565217393</v>
      </c>
      <c r="I16" s="39">
        <v>6.2608695652173918E-2</v>
      </c>
      <c r="J16" s="39">
        <v>0.62608695652173918</v>
      </c>
      <c r="K16" s="39">
        <v>0</v>
      </c>
      <c r="L16" s="39">
        <v>1.7608695652173916</v>
      </c>
      <c r="M16" s="39">
        <v>19.721739130434788</v>
      </c>
      <c r="N16" s="39">
        <v>33.018260869565218</v>
      </c>
      <c r="O16" s="39">
        <v>141.43304347826091</v>
      </c>
      <c r="P16" s="39">
        <v>2.1365217391304352</v>
      </c>
    </row>
    <row r="17" spans="1:16" ht="20.100000000000001" customHeight="1">
      <c r="A17" s="38">
        <v>1</v>
      </c>
      <c r="B17" s="54" t="s">
        <v>147</v>
      </c>
      <c r="C17" s="50" t="s">
        <v>55</v>
      </c>
      <c r="D17" s="48">
        <v>200</v>
      </c>
      <c r="E17" s="39">
        <v>0.28000000000000003</v>
      </c>
      <c r="F17" s="39">
        <v>0.1</v>
      </c>
      <c r="G17" s="39">
        <v>28.88</v>
      </c>
      <c r="H17" s="39">
        <v>117.54</v>
      </c>
      <c r="I17" s="39">
        <v>0</v>
      </c>
      <c r="J17" s="39">
        <v>19.3</v>
      </c>
      <c r="K17" s="39">
        <v>0</v>
      </c>
      <c r="L17" s="39">
        <v>0.16</v>
      </c>
      <c r="M17" s="39">
        <v>13.66</v>
      </c>
      <c r="N17" s="39">
        <v>7.38</v>
      </c>
      <c r="O17" s="39">
        <v>5.78</v>
      </c>
      <c r="P17" s="39">
        <v>0.46800000000000003</v>
      </c>
    </row>
    <row r="18" spans="1:16" ht="20.100000000000001" customHeight="1">
      <c r="A18" s="38">
        <v>1</v>
      </c>
      <c r="B18" s="54" t="s">
        <v>57</v>
      </c>
      <c r="C18" s="50" t="s">
        <v>20</v>
      </c>
      <c r="D18" s="48">
        <v>30</v>
      </c>
      <c r="E18" s="39">
        <v>2.2999999999999998</v>
      </c>
      <c r="F18" s="39">
        <v>0.20000000000000004</v>
      </c>
      <c r="G18" s="39">
        <v>14.8</v>
      </c>
      <c r="H18" s="39">
        <v>70.2</v>
      </c>
      <c r="I18" s="39">
        <v>0</v>
      </c>
      <c r="J18" s="39">
        <v>0</v>
      </c>
      <c r="K18" s="39">
        <v>0</v>
      </c>
      <c r="L18" s="39">
        <v>0.3</v>
      </c>
      <c r="M18" s="39">
        <v>6</v>
      </c>
      <c r="N18" s="39">
        <v>19.5</v>
      </c>
      <c r="O18" s="39">
        <v>4.2</v>
      </c>
      <c r="P18" s="39">
        <v>0.3</v>
      </c>
    </row>
    <row r="19" spans="1:16" ht="20.100000000000001" customHeight="1">
      <c r="A19" s="38">
        <v>1</v>
      </c>
      <c r="B19" s="54" t="s">
        <v>148</v>
      </c>
      <c r="C19" s="50" t="s">
        <v>21</v>
      </c>
      <c r="D19" s="48">
        <v>40</v>
      </c>
      <c r="E19" s="39">
        <v>2.6</v>
      </c>
      <c r="F19" s="39">
        <v>0.5</v>
      </c>
      <c r="G19" s="39">
        <v>15.8</v>
      </c>
      <c r="H19" s="39">
        <v>78.099999999999994</v>
      </c>
      <c r="I19" s="39">
        <v>0.1</v>
      </c>
      <c r="J19" s="39">
        <v>0</v>
      </c>
      <c r="K19" s="39">
        <v>0</v>
      </c>
      <c r="L19" s="39">
        <v>0.6</v>
      </c>
      <c r="M19" s="39">
        <v>11.6</v>
      </c>
      <c r="N19" s="39">
        <v>60</v>
      </c>
      <c r="O19" s="39">
        <v>18.8</v>
      </c>
      <c r="P19" s="39">
        <v>1.6</v>
      </c>
    </row>
    <row r="20" spans="1:16" ht="13.9" customHeight="1">
      <c r="A20" s="38">
        <v>1</v>
      </c>
      <c r="B20" s="54"/>
      <c r="C20" s="54" t="s">
        <v>18</v>
      </c>
      <c r="D20" s="48"/>
      <c r="E20" s="54">
        <f>SUM(E14:E19)</f>
        <v>26.266232558139539</v>
      </c>
      <c r="F20" s="78">
        <f t="shared" ref="F20:P20" si="1">SUM(F14:F19)</f>
        <v>24.643162790697676</v>
      </c>
      <c r="G20" s="78">
        <f t="shared" si="1"/>
        <v>104.9560111223458</v>
      </c>
      <c r="H20" s="78">
        <f t="shared" si="1"/>
        <v>762.35543983822049</v>
      </c>
      <c r="I20" s="78">
        <f t="shared" si="1"/>
        <v>0.75331799797775545</v>
      </c>
      <c r="J20" s="78">
        <f t="shared" si="1"/>
        <v>43.942366026289179</v>
      </c>
      <c r="K20" s="78">
        <f t="shared" si="1"/>
        <v>1.2906976744186047</v>
      </c>
      <c r="L20" s="78">
        <f t="shared" si="1"/>
        <v>7.5572649140546009</v>
      </c>
      <c r="M20" s="78">
        <f t="shared" si="1"/>
        <v>111.03976238624874</v>
      </c>
      <c r="N20" s="78">
        <f t="shared" si="1"/>
        <v>270.87151668351873</v>
      </c>
      <c r="O20" s="78">
        <f t="shared" si="1"/>
        <v>221.23862487360975</v>
      </c>
      <c r="P20" s="78">
        <f t="shared" si="1"/>
        <v>7.3899868554095054</v>
      </c>
    </row>
    <row r="21" spans="1:16" ht="16.149999999999999" customHeight="1">
      <c r="A21" s="38">
        <v>1</v>
      </c>
      <c r="B21" s="83" t="s">
        <v>22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22.9" customHeight="1">
      <c r="A22" s="38">
        <v>1</v>
      </c>
      <c r="B22" s="54" t="s">
        <v>154</v>
      </c>
      <c r="C22" s="50" t="s">
        <v>168</v>
      </c>
      <c r="D22" s="48">
        <v>100</v>
      </c>
      <c r="E22" s="39">
        <v>12.86</v>
      </c>
      <c r="F22" s="39">
        <v>12.88</v>
      </c>
      <c r="G22" s="39">
        <v>16.38</v>
      </c>
      <c r="H22" s="39">
        <v>232.88</v>
      </c>
      <c r="I22" s="39">
        <v>7.0000000000000007E-2</v>
      </c>
      <c r="J22" s="39">
        <v>3</v>
      </c>
      <c r="K22" s="39">
        <v>82.5</v>
      </c>
      <c r="L22" s="39">
        <v>0.81</v>
      </c>
      <c r="M22" s="39">
        <v>236.94</v>
      </c>
      <c r="N22" s="39">
        <v>192.1</v>
      </c>
      <c r="O22" s="39">
        <v>21.05</v>
      </c>
      <c r="P22" s="39">
        <v>1.2</v>
      </c>
    </row>
    <row r="23" spans="1:16" ht="18.600000000000001" customHeight="1">
      <c r="A23" s="38">
        <v>1</v>
      </c>
      <c r="B23" s="54" t="s">
        <v>149</v>
      </c>
      <c r="C23" s="50" t="s">
        <v>49</v>
      </c>
      <c r="D23" s="48">
        <v>200</v>
      </c>
      <c r="E23" s="39">
        <v>0.16</v>
      </c>
      <c r="F23" s="39">
        <v>0.16</v>
      </c>
      <c r="G23" s="39">
        <v>19.88</v>
      </c>
      <c r="H23" s="39">
        <v>81.599999999999994</v>
      </c>
      <c r="I23" s="39">
        <v>0.02</v>
      </c>
      <c r="J23" s="39">
        <v>0.9</v>
      </c>
      <c r="K23" s="39">
        <v>0</v>
      </c>
      <c r="L23" s="39">
        <v>0.08</v>
      </c>
      <c r="M23" s="39">
        <v>13.94</v>
      </c>
      <c r="N23" s="39">
        <v>4.4000000000000004</v>
      </c>
      <c r="O23" s="39">
        <v>5.14</v>
      </c>
      <c r="P23" s="39">
        <v>0.93600000000000005</v>
      </c>
    </row>
    <row r="24" spans="1:16" ht="16.149999999999999" customHeight="1">
      <c r="A24" s="38">
        <v>1</v>
      </c>
      <c r="B24" s="54"/>
      <c r="C24" s="54" t="s">
        <v>18</v>
      </c>
      <c r="D24" s="48"/>
      <c r="E24" s="54">
        <f>SUM(E22:E23)</f>
        <v>13.02</v>
      </c>
      <c r="F24" s="78">
        <f t="shared" ref="F24:P24" si="2">SUM(F22:F23)</f>
        <v>13.040000000000001</v>
      </c>
      <c r="G24" s="78">
        <f t="shared" si="2"/>
        <v>36.26</v>
      </c>
      <c r="H24" s="78">
        <f t="shared" si="2"/>
        <v>314.48</v>
      </c>
      <c r="I24" s="78">
        <f t="shared" si="2"/>
        <v>9.0000000000000011E-2</v>
      </c>
      <c r="J24" s="78">
        <f t="shared" si="2"/>
        <v>3.9</v>
      </c>
      <c r="K24" s="78">
        <f t="shared" si="2"/>
        <v>82.5</v>
      </c>
      <c r="L24" s="78">
        <f t="shared" si="2"/>
        <v>0.89</v>
      </c>
      <c r="M24" s="78">
        <f t="shared" si="2"/>
        <v>250.88</v>
      </c>
      <c r="N24" s="78">
        <f t="shared" si="2"/>
        <v>196.5</v>
      </c>
      <c r="O24" s="78">
        <f t="shared" si="2"/>
        <v>26.19</v>
      </c>
      <c r="P24" s="78">
        <f t="shared" si="2"/>
        <v>2.1360000000000001</v>
      </c>
    </row>
    <row r="25" spans="1:16" ht="15" customHeight="1">
      <c r="A25" s="38">
        <v>1</v>
      </c>
      <c r="B25" s="54"/>
      <c r="C25" s="54" t="s">
        <v>23</v>
      </c>
      <c r="D25" s="48"/>
      <c r="E25" s="54">
        <f>SUM(E12+E20+E24)</f>
        <v>51.50023255813953</v>
      </c>
      <c r="F25" s="78">
        <f t="shared" ref="F25:P25" si="3">SUM(F12+F20+F24)</f>
        <v>56.666614403600896</v>
      </c>
      <c r="G25" s="78">
        <f t="shared" si="3"/>
        <v>214.05966273524899</v>
      </c>
      <c r="H25" s="78">
        <f t="shared" si="3"/>
        <v>1587.9171108059625</v>
      </c>
      <c r="I25" s="78">
        <f t="shared" si="3"/>
        <v>0.95595025604227157</v>
      </c>
      <c r="J25" s="78">
        <f t="shared" si="3"/>
        <v>53.706527316611762</v>
      </c>
      <c r="K25" s="78">
        <f t="shared" si="3"/>
        <v>84.203175093773439</v>
      </c>
      <c r="L25" s="78">
        <f t="shared" si="3"/>
        <v>11.004864914054602</v>
      </c>
      <c r="M25" s="78">
        <f t="shared" si="3"/>
        <v>520.73387851528094</v>
      </c>
      <c r="N25" s="78">
        <f t="shared" si="3"/>
        <v>662.04466507061557</v>
      </c>
      <c r="O25" s="78">
        <f t="shared" si="3"/>
        <v>288.63621197038395</v>
      </c>
      <c r="P25" s="78">
        <f t="shared" si="3"/>
        <v>11.180748145732085</v>
      </c>
    </row>
    <row r="26" spans="1:16" ht="15" customHeight="1">
      <c r="B26" s="41"/>
      <c r="C26" s="41"/>
      <c r="D26" s="8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34" customFormat="1" ht="20.100000000000001" customHeight="1">
      <c r="B27" s="55" t="s">
        <v>135</v>
      </c>
      <c r="C27" s="36"/>
      <c r="D27" s="65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s="34" customFormat="1" ht="20.100000000000001" customHeight="1">
      <c r="B28" s="55" t="s">
        <v>133</v>
      </c>
      <c r="C28" s="36"/>
      <c r="D28" s="6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16" s="34" customFormat="1" ht="20.100000000000001" customHeight="1">
      <c r="B29" s="55" t="s">
        <v>266</v>
      </c>
      <c r="C29" s="36"/>
      <c r="D29" s="65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6" s="34" customFormat="1" ht="41.25" customHeight="1">
      <c r="B30" s="84" t="s">
        <v>0</v>
      </c>
      <c r="C30" s="84" t="s">
        <v>1</v>
      </c>
      <c r="D30" s="85" t="s">
        <v>2</v>
      </c>
      <c r="E30" s="83" t="s">
        <v>3</v>
      </c>
      <c r="F30" s="83"/>
      <c r="G30" s="83"/>
      <c r="H30" s="83" t="s">
        <v>4</v>
      </c>
      <c r="I30" s="83" t="s">
        <v>5</v>
      </c>
      <c r="J30" s="83"/>
      <c r="K30" s="83"/>
      <c r="L30" s="83"/>
      <c r="M30" s="83" t="s">
        <v>6</v>
      </c>
      <c r="N30" s="83"/>
      <c r="O30" s="83"/>
      <c r="P30" s="83"/>
    </row>
    <row r="31" spans="1:16" s="34" customFormat="1" ht="16.149999999999999" customHeight="1">
      <c r="B31" s="84"/>
      <c r="C31" s="84"/>
      <c r="D31" s="85"/>
      <c r="E31" s="54" t="s">
        <v>7</v>
      </c>
      <c r="F31" s="54" t="s">
        <v>8</v>
      </c>
      <c r="G31" s="54" t="s">
        <v>9</v>
      </c>
      <c r="H31" s="83"/>
      <c r="I31" s="54" t="s">
        <v>134</v>
      </c>
      <c r="J31" s="54" t="s">
        <v>10</v>
      </c>
      <c r="K31" s="54" t="s">
        <v>11</v>
      </c>
      <c r="L31" s="54" t="s">
        <v>12</v>
      </c>
      <c r="M31" s="54" t="s">
        <v>13</v>
      </c>
      <c r="N31" s="54" t="s">
        <v>14</v>
      </c>
      <c r="O31" s="54" t="s">
        <v>15</v>
      </c>
      <c r="P31" s="54" t="s">
        <v>16</v>
      </c>
    </row>
    <row r="32" spans="1:16" ht="15.6" customHeight="1">
      <c r="A32" s="38">
        <v>2</v>
      </c>
      <c r="B32" s="83" t="s">
        <v>17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ht="18.600000000000001" customHeight="1">
      <c r="B33" s="54" t="s">
        <v>164</v>
      </c>
      <c r="C33" s="50" t="s">
        <v>191</v>
      </c>
      <c r="D33" s="48" t="s">
        <v>254</v>
      </c>
      <c r="E33" s="39">
        <v>11.82</v>
      </c>
      <c r="F33" s="39">
        <v>13.574999999999999</v>
      </c>
      <c r="G33" s="39">
        <v>2.2050000000000001</v>
      </c>
      <c r="H33" s="39">
        <v>178.27500000000001</v>
      </c>
      <c r="I33" s="39">
        <v>0.9</v>
      </c>
      <c r="J33" s="39">
        <v>4.8449999999999998</v>
      </c>
      <c r="K33" s="39">
        <v>3.6749999999999998</v>
      </c>
      <c r="L33" s="39">
        <v>6.8250000000000002</v>
      </c>
      <c r="M33" s="39">
        <v>74.564999999999998</v>
      </c>
      <c r="N33" s="39">
        <v>127.08</v>
      </c>
      <c r="O33" s="39">
        <v>14.7</v>
      </c>
      <c r="P33" s="39">
        <v>3</v>
      </c>
    </row>
    <row r="34" spans="1:16" ht="18" customHeight="1">
      <c r="A34" s="38">
        <v>2</v>
      </c>
      <c r="B34" s="54" t="s">
        <v>146</v>
      </c>
      <c r="C34" s="50" t="s">
        <v>192</v>
      </c>
      <c r="D34" s="48">
        <v>60</v>
      </c>
      <c r="E34" s="39">
        <v>0.48</v>
      </c>
      <c r="F34" s="39">
        <v>0.06</v>
      </c>
      <c r="G34" s="39">
        <v>1.5</v>
      </c>
      <c r="H34" s="39">
        <v>8.4600000000000009</v>
      </c>
      <c r="I34" s="39">
        <v>0</v>
      </c>
      <c r="J34" s="39">
        <v>6</v>
      </c>
      <c r="K34" s="39">
        <v>0</v>
      </c>
      <c r="L34" s="39">
        <v>0</v>
      </c>
      <c r="M34" s="39">
        <v>13.98</v>
      </c>
      <c r="N34" s="39">
        <v>24.96</v>
      </c>
      <c r="O34" s="39">
        <v>8.4</v>
      </c>
      <c r="P34" s="39">
        <v>0.36</v>
      </c>
    </row>
    <row r="35" spans="1:16" ht="18" customHeight="1">
      <c r="B35" s="54" t="s">
        <v>214</v>
      </c>
      <c r="C35" s="50" t="s">
        <v>193</v>
      </c>
      <c r="D35" s="48">
        <v>10</v>
      </c>
      <c r="E35" s="39">
        <v>0.25</v>
      </c>
      <c r="F35" s="39">
        <v>5.3</v>
      </c>
      <c r="G35" s="39">
        <v>1.89</v>
      </c>
      <c r="H35" s="39">
        <v>56.26</v>
      </c>
      <c r="I35" s="39">
        <v>1E-3</v>
      </c>
      <c r="J35" s="39">
        <v>0</v>
      </c>
      <c r="K35" s="39">
        <v>0.04</v>
      </c>
      <c r="L35" s="39">
        <v>0.1</v>
      </c>
      <c r="M35" s="39">
        <v>2.4</v>
      </c>
      <c r="N35" s="39">
        <v>3</v>
      </c>
      <c r="O35" s="39">
        <v>0</v>
      </c>
      <c r="P35" s="39">
        <v>0.02</v>
      </c>
    </row>
    <row r="36" spans="1:16" ht="14.25" customHeight="1">
      <c r="B36" s="54" t="s">
        <v>97</v>
      </c>
      <c r="C36" s="50" t="s">
        <v>24</v>
      </c>
      <c r="D36" s="48">
        <v>30</v>
      </c>
      <c r="E36" s="39">
        <v>2.4</v>
      </c>
      <c r="F36" s="39">
        <v>7.4999999999999997E-2</v>
      </c>
      <c r="G36" s="39">
        <v>15.9</v>
      </c>
      <c r="H36" s="39">
        <v>73.875</v>
      </c>
      <c r="I36" s="39">
        <v>0.06</v>
      </c>
      <c r="J36" s="39">
        <v>1.2</v>
      </c>
      <c r="K36" s="39">
        <v>0</v>
      </c>
      <c r="L36" s="39">
        <v>0</v>
      </c>
      <c r="M36" s="39">
        <v>11.4</v>
      </c>
      <c r="N36" s="39">
        <v>39</v>
      </c>
      <c r="O36" s="39">
        <v>7.8</v>
      </c>
      <c r="P36" s="39">
        <v>0.75</v>
      </c>
    </row>
    <row r="37" spans="1:16" ht="18" customHeight="1">
      <c r="B37" s="54" t="s">
        <v>57</v>
      </c>
      <c r="C37" s="50" t="s">
        <v>20</v>
      </c>
      <c r="D37" s="48">
        <v>30</v>
      </c>
      <c r="E37" s="39">
        <v>2.2999999999999998</v>
      </c>
      <c r="F37" s="39">
        <v>0.20000000000000004</v>
      </c>
      <c r="G37" s="39">
        <v>14.8</v>
      </c>
      <c r="H37" s="39">
        <v>70.2</v>
      </c>
      <c r="I37" s="39">
        <v>0</v>
      </c>
      <c r="J37" s="39">
        <v>0</v>
      </c>
      <c r="K37" s="39">
        <v>0</v>
      </c>
      <c r="L37" s="39">
        <v>0.3</v>
      </c>
      <c r="M37" s="39">
        <v>6</v>
      </c>
      <c r="N37" s="39">
        <v>19.5</v>
      </c>
      <c r="O37" s="39">
        <v>4.2</v>
      </c>
      <c r="P37" s="39">
        <v>0.3</v>
      </c>
    </row>
    <row r="38" spans="1:16" ht="14.45" customHeight="1">
      <c r="A38" s="38">
        <v>2</v>
      </c>
      <c r="B38" s="54" t="s">
        <v>160</v>
      </c>
      <c r="C38" s="50" t="s">
        <v>53</v>
      </c>
      <c r="D38" s="48">
        <v>200</v>
      </c>
      <c r="E38" s="39">
        <v>4.08</v>
      </c>
      <c r="F38" s="39">
        <v>3.54</v>
      </c>
      <c r="G38" s="39">
        <v>17.579999999999998</v>
      </c>
      <c r="H38" s="39">
        <v>118.5</v>
      </c>
      <c r="I38" s="39">
        <v>0.06</v>
      </c>
      <c r="J38" s="39">
        <v>1.58</v>
      </c>
      <c r="K38" s="39">
        <v>0.02</v>
      </c>
      <c r="L38" s="39">
        <v>0</v>
      </c>
      <c r="M38" s="39">
        <v>152.22</v>
      </c>
      <c r="N38" s="39">
        <v>124.56</v>
      </c>
      <c r="O38" s="39">
        <v>21.34</v>
      </c>
      <c r="P38" s="39">
        <v>0.48</v>
      </c>
    </row>
    <row r="39" spans="1:16" ht="19.899999999999999" customHeight="1">
      <c r="A39" s="38">
        <v>2</v>
      </c>
      <c r="B39" s="54"/>
      <c r="C39" s="54" t="s">
        <v>18</v>
      </c>
      <c r="D39" s="48"/>
      <c r="E39" s="54">
        <v>21.33</v>
      </c>
      <c r="F39" s="54">
        <v>22.749999999999996</v>
      </c>
      <c r="G39" s="54">
        <v>53.875</v>
      </c>
      <c r="H39" s="54">
        <v>505.57</v>
      </c>
      <c r="I39" s="54">
        <v>1.0210000000000001</v>
      </c>
      <c r="J39" s="54">
        <v>13.624999999999998</v>
      </c>
      <c r="K39" s="54">
        <v>3.7349999999999999</v>
      </c>
      <c r="L39" s="54">
        <v>7.2249999999999996</v>
      </c>
      <c r="M39" s="54">
        <v>260.565</v>
      </c>
      <c r="N39" s="54">
        <v>338.1</v>
      </c>
      <c r="O39" s="54">
        <v>56.44</v>
      </c>
      <c r="P39" s="54">
        <v>4.91</v>
      </c>
    </row>
    <row r="40" spans="1:16" ht="15.6" customHeight="1">
      <c r="A40" s="38">
        <v>2</v>
      </c>
      <c r="B40" s="83" t="s">
        <v>19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16" ht="18" customHeight="1">
      <c r="A41" s="38">
        <v>2</v>
      </c>
      <c r="B41" s="76" t="s">
        <v>188</v>
      </c>
      <c r="C41" s="50" t="s">
        <v>169</v>
      </c>
      <c r="D41" s="77">
        <v>60</v>
      </c>
      <c r="E41" s="39">
        <v>2.82</v>
      </c>
      <c r="F41" s="39">
        <v>5.7</v>
      </c>
      <c r="G41" s="39">
        <v>4.2780000000000005</v>
      </c>
      <c r="H41" s="39">
        <v>79.680000000000007</v>
      </c>
      <c r="I41" s="39">
        <v>1.2E-2</v>
      </c>
      <c r="J41" s="39">
        <v>4.9260000000000002</v>
      </c>
      <c r="K41" s="39">
        <v>2.4E-2</v>
      </c>
      <c r="L41" s="39">
        <v>1.4159999999999999</v>
      </c>
      <c r="M41" s="39">
        <v>97.182000000000002</v>
      </c>
      <c r="N41" s="39">
        <v>65.957999999999998</v>
      </c>
      <c r="O41" s="39">
        <v>13.842000000000001</v>
      </c>
      <c r="P41" s="39">
        <v>0.76800000000000002</v>
      </c>
    </row>
    <row r="42" spans="1:16" ht="17.45" customHeight="1">
      <c r="B42" s="54" t="s">
        <v>157</v>
      </c>
      <c r="C42" s="50" t="s">
        <v>195</v>
      </c>
      <c r="D42" s="48" t="s">
        <v>253</v>
      </c>
      <c r="E42" s="42">
        <v>5.0545454545454547</v>
      </c>
      <c r="F42" s="42">
        <v>6</v>
      </c>
      <c r="G42" s="42">
        <v>11.418181818181818</v>
      </c>
      <c r="H42" s="42">
        <v>119.89090909090908</v>
      </c>
      <c r="I42" s="42">
        <v>1.8181818181818184E-2</v>
      </c>
      <c r="J42" s="42">
        <v>5.4545454545454536E-2</v>
      </c>
      <c r="K42" s="42">
        <v>8.1454545454545464</v>
      </c>
      <c r="L42" s="42">
        <v>0.96363636363636362</v>
      </c>
      <c r="M42" s="42">
        <v>25.2</v>
      </c>
      <c r="N42" s="42">
        <v>25.963636363636365</v>
      </c>
      <c r="O42" s="42">
        <v>86.490909090909057</v>
      </c>
      <c r="P42" s="42">
        <v>1.2909090909090906</v>
      </c>
    </row>
    <row r="43" spans="1:16" ht="16.899999999999999" customHeight="1">
      <c r="A43" s="38">
        <v>2</v>
      </c>
      <c r="B43" s="76" t="s">
        <v>185</v>
      </c>
      <c r="C43" s="50" t="s">
        <v>184</v>
      </c>
      <c r="D43" s="77" t="s">
        <v>259</v>
      </c>
      <c r="E43" s="39">
        <v>8.19</v>
      </c>
      <c r="F43" s="39">
        <v>15.3</v>
      </c>
      <c r="G43" s="39">
        <v>5.0850000000000009</v>
      </c>
      <c r="H43" s="39">
        <v>190.8</v>
      </c>
      <c r="I43" s="39">
        <v>0</v>
      </c>
      <c r="J43" s="39">
        <v>0.09</v>
      </c>
      <c r="K43" s="39">
        <v>0.9900000000000001</v>
      </c>
      <c r="L43" s="39">
        <v>1.35</v>
      </c>
      <c r="M43" s="39">
        <v>21.6</v>
      </c>
      <c r="N43" s="39">
        <v>122.625</v>
      </c>
      <c r="O43" s="39">
        <v>15.975</v>
      </c>
      <c r="P43" s="39">
        <v>1.44</v>
      </c>
    </row>
    <row r="44" spans="1:16" ht="16.899999999999999" customHeight="1">
      <c r="B44" s="76" t="s">
        <v>161</v>
      </c>
      <c r="C44" s="50" t="s">
        <v>239</v>
      </c>
      <c r="D44" s="77">
        <v>150</v>
      </c>
      <c r="E44" s="39">
        <v>8.58</v>
      </c>
      <c r="F44" s="39">
        <v>7.02</v>
      </c>
      <c r="G44" s="39">
        <v>31.02</v>
      </c>
      <c r="H44" s="39">
        <v>221.58</v>
      </c>
      <c r="I44" s="39">
        <v>0.24</v>
      </c>
      <c r="J44" s="39">
        <v>0</v>
      </c>
      <c r="K44" s="39">
        <v>1.4999999999999999E-2</v>
      </c>
      <c r="L44" s="39">
        <v>0.6</v>
      </c>
      <c r="M44" s="39">
        <v>15.39</v>
      </c>
      <c r="N44" s="39">
        <v>203.32499999999999</v>
      </c>
      <c r="O44" s="39">
        <v>135.47999999999999</v>
      </c>
      <c r="P44" s="39">
        <v>4.6500000000000004</v>
      </c>
    </row>
    <row r="45" spans="1:16" ht="14.45" customHeight="1">
      <c r="A45" s="38">
        <v>2</v>
      </c>
      <c r="B45" s="54" t="s">
        <v>152</v>
      </c>
      <c r="C45" s="50" t="s">
        <v>56</v>
      </c>
      <c r="D45" s="48">
        <v>200</v>
      </c>
      <c r="E45" s="42">
        <v>0.495</v>
      </c>
      <c r="F45" s="42">
        <v>7.4999999999999997E-2</v>
      </c>
      <c r="G45" s="42">
        <v>21.015000000000001</v>
      </c>
      <c r="H45" s="42">
        <v>86.715000000000003</v>
      </c>
      <c r="I45" s="42">
        <v>1.4999999999999999E-2</v>
      </c>
      <c r="J45" s="42">
        <v>0.51000000000000012</v>
      </c>
      <c r="K45" s="42">
        <v>0</v>
      </c>
      <c r="L45" s="42">
        <v>0.375</v>
      </c>
      <c r="M45" s="42">
        <v>24.27</v>
      </c>
      <c r="N45" s="42">
        <v>17.579999999999998</v>
      </c>
      <c r="O45" s="42">
        <v>13.095000000000001</v>
      </c>
      <c r="P45" s="42">
        <v>0.5159999999999999</v>
      </c>
    </row>
    <row r="46" spans="1:16" ht="16.899999999999999" customHeight="1">
      <c r="A46" s="38">
        <v>2</v>
      </c>
      <c r="B46" s="54" t="s">
        <v>57</v>
      </c>
      <c r="C46" s="50" t="s">
        <v>20</v>
      </c>
      <c r="D46" s="48">
        <v>30</v>
      </c>
      <c r="E46" s="42">
        <v>2.2999999999999998</v>
      </c>
      <c r="F46" s="42">
        <v>0.20000000000000004</v>
      </c>
      <c r="G46" s="42">
        <v>14.8</v>
      </c>
      <c r="H46" s="42">
        <v>70.2</v>
      </c>
      <c r="I46" s="42">
        <v>0</v>
      </c>
      <c r="J46" s="42">
        <v>0</v>
      </c>
      <c r="K46" s="42">
        <v>0</v>
      </c>
      <c r="L46" s="42">
        <v>0.3</v>
      </c>
      <c r="M46" s="42">
        <v>6</v>
      </c>
      <c r="N46" s="42">
        <v>19.5</v>
      </c>
      <c r="O46" s="42">
        <v>4.2</v>
      </c>
      <c r="P46" s="42">
        <v>0.3</v>
      </c>
    </row>
    <row r="47" spans="1:16" ht="16.899999999999999" customHeight="1">
      <c r="B47" s="54" t="s">
        <v>148</v>
      </c>
      <c r="C47" s="50" t="s">
        <v>21</v>
      </c>
      <c r="D47" s="48">
        <v>40</v>
      </c>
      <c r="E47" s="42">
        <v>2.6</v>
      </c>
      <c r="F47" s="42">
        <v>0.5</v>
      </c>
      <c r="G47" s="42">
        <v>15.8</v>
      </c>
      <c r="H47" s="42">
        <v>78.099999999999994</v>
      </c>
      <c r="I47" s="42">
        <v>0.1</v>
      </c>
      <c r="J47" s="42">
        <v>0</v>
      </c>
      <c r="K47" s="42">
        <v>0</v>
      </c>
      <c r="L47" s="42">
        <v>0.6</v>
      </c>
      <c r="M47" s="42">
        <v>11.599999999999998</v>
      </c>
      <c r="N47" s="42">
        <v>60</v>
      </c>
      <c r="O47" s="42">
        <v>18.8</v>
      </c>
      <c r="P47" s="42">
        <v>1.6</v>
      </c>
    </row>
    <row r="48" spans="1:16" ht="16.899999999999999" customHeight="1">
      <c r="B48" s="61"/>
      <c r="C48" s="50" t="s">
        <v>197</v>
      </c>
      <c r="D48" s="64">
        <v>150</v>
      </c>
      <c r="E48" s="42">
        <v>0.6</v>
      </c>
      <c r="F48" s="42">
        <v>0.6</v>
      </c>
      <c r="G48" s="42">
        <v>14.7</v>
      </c>
      <c r="H48" s="42">
        <v>66.600000000000009</v>
      </c>
      <c r="I48" s="42">
        <v>4.4999999999999998E-2</v>
      </c>
      <c r="J48" s="42">
        <v>15</v>
      </c>
      <c r="K48" s="42">
        <v>0</v>
      </c>
      <c r="L48" s="42">
        <v>0.3</v>
      </c>
      <c r="M48" s="42">
        <v>24</v>
      </c>
      <c r="N48" s="42">
        <v>16.5</v>
      </c>
      <c r="O48" s="42">
        <v>13.5</v>
      </c>
      <c r="P48" s="42">
        <v>3.3</v>
      </c>
    </row>
    <row r="49" spans="1:16" ht="13.9" customHeight="1">
      <c r="A49" s="38">
        <v>2</v>
      </c>
      <c r="B49" s="54"/>
      <c r="C49" s="54" t="s">
        <v>18</v>
      </c>
      <c r="D49" s="48"/>
      <c r="E49" s="54">
        <v>26.269545454545458</v>
      </c>
      <c r="F49" s="61">
        <v>26.195</v>
      </c>
      <c r="G49" s="61">
        <v>115.43318181818181</v>
      </c>
      <c r="H49" s="61">
        <v>802.56590909090914</v>
      </c>
      <c r="I49" s="61">
        <v>0.41818181818181815</v>
      </c>
      <c r="J49" s="61">
        <v>35.434545454545457</v>
      </c>
      <c r="K49" s="61">
        <v>8.9304545454545465</v>
      </c>
      <c r="L49" s="61">
        <v>6.5286363636363625</v>
      </c>
      <c r="M49" s="61">
        <v>149.27999999999997</v>
      </c>
      <c r="N49" s="61">
        <v>459.06863636363636</v>
      </c>
      <c r="O49" s="61">
        <v>294.91590909090905</v>
      </c>
      <c r="P49" s="61">
        <v>13.136909090909089</v>
      </c>
    </row>
    <row r="50" spans="1:16" ht="18" customHeight="1">
      <c r="A50" s="38">
        <v>2</v>
      </c>
      <c r="B50" s="83" t="s">
        <v>22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ht="19.899999999999999" customHeight="1">
      <c r="A51" s="38">
        <v>2</v>
      </c>
      <c r="B51" s="54" t="s">
        <v>96</v>
      </c>
      <c r="C51" s="56" t="s">
        <v>165</v>
      </c>
      <c r="D51" s="57">
        <v>120</v>
      </c>
      <c r="E51" s="43">
        <v>12</v>
      </c>
      <c r="F51" s="43">
        <v>14.399999999999999</v>
      </c>
      <c r="G51" s="43">
        <v>39.6</v>
      </c>
      <c r="H51" s="43">
        <v>336</v>
      </c>
      <c r="I51" s="43">
        <v>0.156</v>
      </c>
      <c r="J51" s="43">
        <v>0</v>
      </c>
      <c r="K51" s="43">
        <v>0</v>
      </c>
      <c r="L51" s="43">
        <v>2.04</v>
      </c>
      <c r="M51" s="43">
        <v>8.4</v>
      </c>
      <c r="N51" s="43">
        <v>75.599999999999994</v>
      </c>
      <c r="O51" s="43">
        <v>30</v>
      </c>
      <c r="P51" s="43">
        <v>1.6799999999999997</v>
      </c>
    </row>
    <row r="52" spans="1:16" ht="14.45" customHeight="1">
      <c r="A52" s="38">
        <v>2</v>
      </c>
      <c r="B52" s="58" t="s">
        <v>181</v>
      </c>
      <c r="C52" s="56" t="s">
        <v>26</v>
      </c>
      <c r="D52" s="57" t="s">
        <v>175</v>
      </c>
      <c r="E52" s="43">
        <v>0.08</v>
      </c>
      <c r="F52" s="43">
        <v>0.02</v>
      </c>
      <c r="G52" s="43">
        <v>15</v>
      </c>
      <c r="H52" s="43">
        <v>60.5</v>
      </c>
      <c r="I52" s="43">
        <v>0</v>
      </c>
      <c r="J52" s="43">
        <v>0.04</v>
      </c>
      <c r="K52" s="43">
        <v>0</v>
      </c>
      <c r="L52" s="43">
        <v>0</v>
      </c>
      <c r="M52" s="43">
        <v>11.1</v>
      </c>
      <c r="N52" s="43">
        <v>2.8</v>
      </c>
      <c r="O52" s="43">
        <v>1.4</v>
      </c>
      <c r="P52" s="43">
        <v>0.28000000000000003</v>
      </c>
    </row>
    <row r="53" spans="1:16" ht="14.45" customHeight="1">
      <c r="A53" s="38">
        <v>2</v>
      </c>
      <c r="B53" s="39"/>
      <c r="C53" s="54" t="s">
        <v>18</v>
      </c>
      <c r="D53" s="57"/>
      <c r="E53" s="54">
        <v>12.08</v>
      </c>
      <c r="F53" s="54">
        <v>14.419999999999998</v>
      </c>
      <c r="G53" s="54">
        <v>54.6</v>
      </c>
      <c r="H53" s="54">
        <v>396.5</v>
      </c>
      <c r="I53" s="54">
        <v>0.156</v>
      </c>
      <c r="J53" s="54">
        <v>0.04</v>
      </c>
      <c r="K53" s="54">
        <v>0</v>
      </c>
      <c r="L53" s="54">
        <v>2.04</v>
      </c>
      <c r="M53" s="54">
        <v>19.5</v>
      </c>
      <c r="N53" s="54">
        <v>78.399999999999991</v>
      </c>
      <c r="O53" s="54">
        <v>31.4</v>
      </c>
      <c r="P53" s="54">
        <v>1.9599999999999997</v>
      </c>
    </row>
    <row r="54" spans="1:16" ht="15.6" customHeight="1">
      <c r="A54" s="38">
        <v>2</v>
      </c>
      <c r="B54" s="39"/>
      <c r="C54" s="54" t="s">
        <v>25</v>
      </c>
      <c r="D54" s="57"/>
      <c r="E54" s="54">
        <v>59.679545454545455</v>
      </c>
      <c r="F54" s="54">
        <v>63.364999999999995</v>
      </c>
      <c r="G54" s="54">
        <v>223.90818181818182</v>
      </c>
      <c r="H54" s="54">
        <v>1704.6359090909091</v>
      </c>
      <c r="I54" s="54">
        <v>1.5951818181818183</v>
      </c>
      <c r="J54" s="54">
        <v>49.099545454545456</v>
      </c>
      <c r="K54" s="54">
        <v>12.665454545454546</v>
      </c>
      <c r="L54" s="54">
        <v>15.793636363636363</v>
      </c>
      <c r="M54" s="54">
        <v>429.34499999999997</v>
      </c>
      <c r="N54" s="54">
        <v>875.5686363636363</v>
      </c>
      <c r="O54" s="54">
        <v>382.75590909090903</v>
      </c>
      <c r="P54" s="54">
        <v>20.00690909090909</v>
      </c>
    </row>
    <row r="55" spans="1:16" s="34" customFormat="1" ht="20.100000000000001" customHeight="1">
      <c r="B55" s="40"/>
      <c r="C55" s="40"/>
      <c r="D55" s="65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s="34" customFormat="1" ht="20.100000000000001" customHeight="1">
      <c r="B56" s="55" t="s">
        <v>136</v>
      </c>
      <c r="C56" s="36"/>
      <c r="D56" s="65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s="34" customFormat="1" ht="20.100000000000001" customHeight="1">
      <c r="B57" s="55" t="s">
        <v>133</v>
      </c>
      <c r="C57" s="36"/>
      <c r="D57" s="65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s="34" customFormat="1" ht="20.100000000000001" customHeight="1">
      <c r="B58" s="55" t="s">
        <v>266</v>
      </c>
      <c r="C58" s="36"/>
      <c r="D58" s="65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s="34" customFormat="1" ht="27" customHeight="1">
      <c r="B59" s="84" t="s">
        <v>0</v>
      </c>
      <c r="C59" s="84" t="s">
        <v>1</v>
      </c>
      <c r="D59" s="85" t="s">
        <v>2</v>
      </c>
      <c r="E59" s="83" t="s">
        <v>3</v>
      </c>
      <c r="F59" s="83"/>
      <c r="G59" s="83"/>
      <c r="H59" s="83" t="s">
        <v>4</v>
      </c>
      <c r="I59" s="83" t="s">
        <v>5</v>
      </c>
      <c r="J59" s="83"/>
      <c r="K59" s="83"/>
      <c r="L59" s="83"/>
      <c r="M59" s="83" t="s">
        <v>6</v>
      </c>
      <c r="N59" s="83"/>
      <c r="O59" s="83"/>
      <c r="P59" s="83"/>
    </row>
    <row r="60" spans="1:16" s="34" customFormat="1" ht="32.450000000000003" customHeight="1">
      <c r="B60" s="84"/>
      <c r="C60" s="84"/>
      <c r="D60" s="85"/>
      <c r="E60" s="54" t="s">
        <v>7</v>
      </c>
      <c r="F60" s="54" t="s">
        <v>8</v>
      </c>
      <c r="G60" s="54" t="s">
        <v>9</v>
      </c>
      <c r="H60" s="83"/>
      <c r="I60" s="54" t="s">
        <v>134</v>
      </c>
      <c r="J60" s="54" t="s">
        <v>10</v>
      </c>
      <c r="K60" s="54" t="s">
        <v>11</v>
      </c>
      <c r="L60" s="54" t="s">
        <v>12</v>
      </c>
      <c r="M60" s="54" t="s">
        <v>13</v>
      </c>
      <c r="N60" s="54" t="s">
        <v>14</v>
      </c>
      <c r="O60" s="54" t="s">
        <v>15</v>
      </c>
      <c r="P60" s="54" t="s">
        <v>16</v>
      </c>
    </row>
    <row r="61" spans="1:16" ht="18" customHeight="1">
      <c r="A61" s="38">
        <v>3</v>
      </c>
      <c r="B61" s="83" t="s">
        <v>17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ht="29.45" customHeight="1">
      <c r="A62" s="38">
        <v>3</v>
      </c>
      <c r="B62" s="54" t="s">
        <v>198</v>
      </c>
      <c r="C62" s="50" t="s">
        <v>170</v>
      </c>
      <c r="D62" s="48" t="s">
        <v>254</v>
      </c>
      <c r="E62" s="51">
        <v>5.7</v>
      </c>
      <c r="F62" s="51">
        <v>9.3000000000000007</v>
      </c>
      <c r="G62" s="51">
        <v>24.75</v>
      </c>
      <c r="H62" s="51">
        <v>205.5</v>
      </c>
      <c r="I62" s="51">
        <v>0.13207317073170732</v>
      </c>
      <c r="J62" s="51">
        <v>0.67317073170731723</v>
      </c>
      <c r="K62" s="51">
        <v>4.3902439024390248E-2</v>
      </c>
      <c r="L62" s="51">
        <v>0.47560975609756106</v>
      </c>
      <c r="M62" s="51">
        <v>105.07317073170732</v>
      </c>
      <c r="N62" s="51">
        <v>164.85365853658539</v>
      </c>
      <c r="O62" s="51">
        <v>49.31707317073171</v>
      </c>
      <c r="P62" s="51">
        <v>1.178048780487805</v>
      </c>
    </row>
    <row r="63" spans="1:16" ht="16.149999999999999" customHeight="1">
      <c r="A63" s="38">
        <v>3</v>
      </c>
      <c r="B63" s="54" t="s">
        <v>97</v>
      </c>
      <c r="C63" s="50" t="s">
        <v>24</v>
      </c>
      <c r="D63" s="48">
        <v>30</v>
      </c>
      <c r="E63" s="51">
        <v>2.4</v>
      </c>
      <c r="F63" s="51">
        <v>7.4999999999999997E-2</v>
      </c>
      <c r="G63" s="51">
        <v>15.9</v>
      </c>
      <c r="H63" s="51">
        <v>73.875</v>
      </c>
      <c r="I63" s="51">
        <v>0.06</v>
      </c>
      <c r="J63" s="51">
        <v>1.2</v>
      </c>
      <c r="K63" s="51">
        <v>0</v>
      </c>
      <c r="L63" s="51">
        <v>0</v>
      </c>
      <c r="M63" s="51">
        <v>11.4</v>
      </c>
      <c r="N63" s="51">
        <v>39</v>
      </c>
      <c r="O63" s="51">
        <v>7.8</v>
      </c>
      <c r="P63" s="51">
        <v>0.75</v>
      </c>
    </row>
    <row r="64" spans="1:16" ht="16.149999999999999" customHeight="1">
      <c r="B64" s="54" t="s">
        <v>199</v>
      </c>
      <c r="C64" s="50" t="s">
        <v>166</v>
      </c>
      <c r="D64" s="48">
        <v>20</v>
      </c>
      <c r="E64" s="51">
        <v>4.6399999999999997</v>
      </c>
      <c r="F64" s="51">
        <v>5.9</v>
      </c>
      <c r="G64" s="51">
        <v>0</v>
      </c>
      <c r="H64" s="51">
        <v>71.66</v>
      </c>
      <c r="I64" s="51">
        <v>0</v>
      </c>
      <c r="J64" s="51">
        <v>0.14000000000000001</v>
      </c>
      <c r="K64" s="51">
        <v>5.2000000000000005E-2</v>
      </c>
      <c r="L64" s="51">
        <v>0.1</v>
      </c>
      <c r="M64" s="51">
        <v>176</v>
      </c>
      <c r="N64" s="51">
        <v>100</v>
      </c>
      <c r="O64" s="51">
        <v>7</v>
      </c>
      <c r="P64" s="51">
        <v>0.2</v>
      </c>
    </row>
    <row r="65" spans="1:16" ht="16.149999999999999" customHeight="1">
      <c r="B65" s="81" t="s">
        <v>270</v>
      </c>
      <c r="C65" s="50" t="s">
        <v>271</v>
      </c>
      <c r="D65" s="53">
        <v>100</v>
      </c>
      <c r="E65" s="39">
        <v>2.74</v>
      </c>
      <c r="F65" s="39">
        <v>0.06</v>
      </c>
      <c r="G65" s="39">
        <v>12.49</v>
      </c>
      <c r="H65" s="39">
        <v>61.45</v>
      </c>
      <c r="I65" s="39">
        <v>0</v>
      </c>
      <c r="J65" s="39">
        <v>3.78</v>
      </c>
      <c r="K65" s="39">
        <v>0</v>
      </c>
      <c r="L65" s="39">
        <v>7.0000000000000007E-2</v>
      </c>
      <c r="M65" s="39">
        <v>28.2</v>
      </c>
      <c r="N65" s="39">
        <v>10.1</v>
      </c>
      <c r="O65" s="39">
        <v>4.0199999999999996</v>
      </c>
      <c r="P65" s="39">
        <v>0.24</v>
      </c>
    </row>
    <row r="66" spans="1:16" ht="13.9" customHeight="1">
      <c r="B66" s="54" t="s">
        <v>178</v>
      </c>
      <c r="C66" s="50" t="s">
        <v>150</v>
      </c>
      <c r="D66" s="48" t="s">
        <v>108</v>
      </c>
      <c r="E66" s="51">
        <v>0.14000000000000001</v>
      </c>
      <c r="F66" s="51">
        <v>0.02</v>
      </c>
      <c r="G66" s="51">
        <v>15.2</v>
      </c>
      <c r="H66" s="51">
        <v>61.54</v>
      </c>
      <c r="I66" s="51">
        <v>0</v>
      </c>
      <c r="J66" s="51">
        <v>2.84</v>
      </c>
      <c r="K66" s="51">
        <v>0</v>
      </c>
      <c r="L66" s="51">
        <v>0.02</v>
      </c>
      <c r="M66" s="51">
        <v>14.2</v>
      </c>
      <c r="N66" s="51">
        <v>4.4000000000000004</v>
      </c>
      <c r="O66" s="51">
        <v>2.4</v>
      </c>
      <c r="P66" s="51">
        <v>0.36</v>
      </c>
    </row>
    <row r="67" spans="1:16" ht="14.45" customHeight="1">
      <c r="A67" s="38">
        <v>3</v>
      </c>
      <c r="B67" s="54"/>
      <c r="C67" s="54" t="s">
        <v>18</v>
      </c>
      <c r="D67" s="48"/>
      <c r="E67" s="54">
        <v>13.479999999999999</v>
      </c>
      <c r="F67" s="74">
        <v>15.895</v>
      </c>
      <c r="G67" s="74">
        <v>70.55</v>
      </c>
      <c r="H67" s="74">
        <v>479.17500000000001</v>
      </c>
      <c r="I67" s="74">
        <v>0.23707317073170731</v>
      </c>
      <c r="J67" s="74">
        <v>19.853170731707316</v>
      </c>
      <c r="K67" s="74">
        <v>9.5902439024390246E-2</v>
      </c>
      <c r="L67" s="74">
        <v>0.8956097560975611</v>
      </c>
      <c r="M67" s="74">
        <v>330.67317073170733</v>
      </c>
      <c r="N67" s="74">
        <v>324.75365853658536</v>
      </c>
      <c r="O67" s="74">
        <v>80.01707317073172</v>
      </c>
      <c r="P67" s="74">
        <v>5.7880487804878049</v>
      </c>
    </row>
    <row r="68" spans="1:16" ht="13.9" customHeight="1">
      <c r="A68" s="38">
        <v>3</v>
      </c>
      <c r="B68" s="83" t="s">
        <v>19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ht="15.6" customHeight="1">
      <c r="B69" s="76" t="s">
        <v>238</v>
      </c>
      <c r="C69" s="50" t="s">
        <v>237</v>
      </c>
      <c r="D69" s="77">
        <v>60</v>
      </c>
      <c r="E69" s="39">
        <v>0.66</v>
      </c>
      <c r="F69" s="39">
        <v>0.12</v>
      </c>
      <c r="G69" s="39">
        <v>2.2799999999999998</v>
      </c>
      <c r="H69" s="39">
        <v>12.84</v>
      </c>
      <c r="I69" s="39">
        <v>3.5999999999999997E-2</v>
      </c>
      <c r="J69" s="39">
        <v>15</v>
      </c>
      <c r="K69" s="39">
        <v>0</v>
      </c>
      <c r="L69" s="39">
        <v>0.42</v>
      </c>
      <c r="M69" s="39">
        <v>8.4</v>
      </c>
      <c r="N69" s="39">
        <v>15.6</v>
      </c>
      <c r="O69" s="39">
        <v>12</v>
      </c>
      <c r="P69" s="39">
        <v>0.54</v>
      </c>
    </row>
    <row r="70" spans="1:16" ht="16.149999999999999" customHeight="1">
      <c r="B70" s="54" t="s">
        <v>179</v>
      </c>
      <c r="C70" s="50" t="s">
        <v>200</v>
      </c>
      <c r="D70" s="48" t="s">
        <v>256</v>
      </c>
      <c r="E70" s="39">
        <v>1.5461538461538458</v>
      </c>
      <c r="F70" s="39">
        <v>6.5384615384615383</v>
      </c>
      <c r="G70" s="39">
        <v>11.8</v>
      </c>
      <c r="H70" s="39">
        <v>112.23076923076924</v>
      </c>
      <c r="I70" s="39">
        <v>2.3076923076923075E-3</v>
      </c>
      <c r="J70" s="39">
        <v>0.22307692307692309</v>
      </c>
      <c r="K70" s="39">
        <v>15.576923076923077</v>
      </c>
      <c r="L70" s="39">
        <v>1.5923076923076926</v>
      </c>
      <c r="M70" s="39">
        <v>26.953846153846154</v>
      </c>
      <c r="N70" s="39">
        <v>20.653846153846153</v>
      </c>
      <c r="O70" s="39">
        <v>38.576923076923073</v>
      </c>
      <c r="P70" s="39">
        <v>1.1692307692307693</v>
      </c>
    </row>
    <row r="71" spans="1:16" ht="18" customHeight="1">
      <c r="B71" s="76" t="s">
        <v>196</v>
      </c>
      <c r="C71" s="50" t="s">
        <v>278</v>
      </c>
      <c r="D71" s="77">
        <v>90</v>
      </c>
      <c r="E71" s="39">
        <v>3.57</v>
      </c>
      <c r="F71" s="39">
        <v>7.63</v>
      </c>
      <c r="G71" s="39">
        <v>5.53</v>
      </c>
      <c r="H71" s="39">
        <v>105.07</v>
      </c>
      <c r="I71" s="39">
        <v>2.8000000000000004E-2</v>
      </c>
      <c r="J71" s="39">
        <v>4.2000000000000003E-2</v>
      </c>
      <c r="K71" s="39">
        <v>0.67200000000000004</v>
      </c>
      <c r="L71" s="39">
        <v>0.73499999999999999</v>
      </c>
      <c r="M71" s="39">
        <v>16.786000000000001</v>
      </c>
      <c r="N71" s="39">
        <v>11.108999999999998</v>
      </c>
      <c r="O71" s="39">
        <v>71.427999999999997</v>
      </c>
      <c r="P71" s="39">
        <v>0.98699999999999988</v>
      </c>
    </row>
    <row r="72" spans="1:16" ht="16.149999999999999" customHeight="1">
      <c r="B72" s="54" t="s">
        <v>58</v>
      </c>
      <c r="C72" s="50" t="s">
        <v>51</v>
      </c>
      <c r="D72" s="48">
        <v>150</v>
      </c>
      <c r="E72" s="39">
        <v>3.6719999999999997</v>
      </c>
      <c r="F72" s="39">
        <v>5.76</v>
      </c>
      <c r="G72" s="39">
        <v>24.534000000000002</v>
      </c>
      <c r="H72" s="39">
        <v>164.66400000000002</v>
      </c>
      <c r="I72" s="39">
        <v>0.16200000000000001</v>
      </c>
      <c r="J72" s="39">
        <v>21.797999999999998</v>
      </c>
      <c r="K72" s="39">
        <v>3.6000000000000004E-2</v>
      </c>
      <c r="L72" s="39">
        <v>0.21599999999999997</v>
      </c>
      <c r="M72" s="39">
        <v>44.37</v>
      </c>
      <c r="N72" s="39">
        <v>103.914</v>
      </c>
      <c r="O72" s="39">
        <v>33.299999999999997</v>
      </c>
      <c r="P72" s="39">
        <v>1.2060000000000002</v>
      </c>
    </row>
    <row r="73" spans="1:16" ht="16.149999999999999" customHeight="1">
      <c r="B73" s="54" t="s">
        <v>149</v>
      </c>
      <c r="C73" s="50" t="s">
        <v>49</v>
      </c>
      <c r="D73" s="48">
        <v>200</v>
      </c>
      <c r="E73" s="39">
        <v>0.16</v>
      </c>
      <c r="F73" s="39">
        <v>0.16</v>
      </c>
      <c r="G73" s="39">
        <v>19.88</v>
      </c>
      <c r="H73" s="39">
        <v>81.599999999999994</v>
      </c>
      <c r="I73" s="39">
        <v>0.02</v>
      </c>
      <c r="J73" s="39">
        <v>0.9</v>
      </c>
      <c r="K73" s="39">
        <v>0</v>
      </c>
      <c r="L73" s="39">
        <v>0.08</v>
      </c>
      <c r="M73" s="39">
        <v>13.94</v>
      </c>
      <c r="N73" s="39">
        <v>4.4000000000000004</v>
      </c>
      <c r="O73" s="39">
        <v>5.14</v>
      </c>
      <c r="P73" s="39">
        <v>0.93600000000000005</v>
      </c>
    </row>
    <row r="74" spans="1:16" ht="16.149999999999999" customHeight="1">
      <c r="B74" s="54" t="s">
        <v>57</v>
      </c>
      <c r="C74" s="50" t="s">
        <v>20</v>
      </c>
      <c r="D74" s="48">
        <v>30</v>
      </c>
      <c r="E74" s="39">
        <v>2.2999999999999998</v>
      </c>
      <c r="F74" s="39">
        <v>0.20000000000000004</v>
      </c>
      <c r="G74" s="39">
        <v>14.8</v>
      </c>
      <c r="H74" s="39">
        <v>70.2</v>
      </c>
      <c r="I74" s="39">
        <v>0</v>
      </c>
      <c r="J74" s="39">
        <v>0</v>
      </c>
      <c r="K74" s="39">
        <v>0</v>
      </c>
      <c r="L74" s="39">
        <v>0.3</v>
      </c>
      <c r="M74" s="39">
        <v>6</v>
      </c>
      <c r="N74" s="39">
        <v>19.5</v>
      </c>
      <c r="O74" s="39">
        <v>4.2</v>
      </c>
      <c r="P74" s="39">
        <v>0.3</v>
      </c>
    </row>
    <row r="75" spans="1:16" ht="15" customHeight="1">
      <c r="A75" s="38">
        <v>3</v>
      </c>
      <c r="B75" s="54" t="s">
        <v>148</v>
      </c>
      <c r="C75" s="50" t="s">
        <v>21</v>
      </c>
      <c r="D75" s="48">
        <v>40</v>
      </c>
      <c r="E75" s="39">
        <v>2.6</v>
      </c>
      <c r="F75" s="39">
        <v>0.5</v>
      </c>
      <c r="G75" s="39">
        <v>15.8</v>
      </c>
      <c r="H75" s="39">
        <v>78.099999999999994</v>
      </c>
      <c r="I75" s="39">
        <v>0.1</v>
      </c>
      <c r="J75" s="39">
        <v>0</v>
      </c>
      <c r="K75" s="39">
        <v>0</v>
      </c>
      <c r="L75" s="39">
        <v>0.6</v>
      </c>
      <c r="M75" s="39">
        <v>11.599999999999998</v>
      </c>
      <c r="N75" s="39">
        <v>60</v>
      </c>
      <c r="O75" s="39">
        <v>18.8</v>
      </c>
      <c r="P75" s="39">
        <v>1.6</v>
      </c>
    </row>
    <row r="76" spans="1:16" ht="13.9" customHeight="1">
      <c r="A76" s="38">
        <v>3</v>
      </c>
      <c r="B76" s="54"/>
      <c r="C76" s="54" t="s">
        <v>18</v>
      </c>
      <c r="D76" s="48"/>
      <c r="E76" s="54">
        <v>25.12215384615385</v>
      </c>
      <c r="F76" s="54">
        <v>20.022461538461535</v>
      </c>
      <c r="G76" s="54">
        <v>111.414</v>
      </c>
      <c r="H76" s="54">
        <v>726.34676923076938</v>
      </c>
      <c r="I76" s="54">
        <v>0.28430769230769232</v>
      </c>
      <c r="J76" s="54">
        <v>23.221076923076922</v>
      </c>
      <c r="K76" s="54">
        <v>16.602923076923076</v>
      </c>
      <c r="L76" s="54">
        <v>6.5563076923076924</v>
      </c>
      <c r="M76" s="54">
        <v>196.65584615384614</v>
      </c>
      <c r="N76" s="54">
        <v>306.18984615384613</v>
      </c>
      <c r="O76" s="54">
        <v>481.07692307692304</v>
      </c>
      <c r="P76" s="54">
        <v>8.4512307692307704</v>
      </c>
    </row>
    <row r="77" spans="1:16" ht="18" customHeight="1">
      <c r="A77" s="38">
        <v>3</v>
      </c>
      <c r="B77" s="83" t="s">
        <v>22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22.15" customHeight="1">
      <c r="A78" s="38">
        <v>3</v>
      </c>
      <c r="B78" s="48" t="s">
        <v>202</v>
      </c>
      <c r="C78" s="50" t="s">
        <v>249</v>
      </c>
      <c r="D78" s="48">
        <v>100</v>
      </c>
      <c r="E78" s="39">
        <v>4</v>
      </c>
      <c r="F78" s="39">
        <v>4.7</v>
      </c>
      <c r="G78" s="39">
        <v>27.8</v>
      </c>
      <c r="H78" s="39">
        <v>169.5</v>
      </c>
      <c r="I78" s="39">
        <v>0.1</v>
      </c>
      <c r="J78" s="39">
        <v>0.1</v>
      </c>
      <c r="K78" s="39">
        <v>0</v>
      </c>
      <c r="L78" s="39">
        <v>1.3</v>
      </c>
      <c r="M78" s="39">
        <v>75.8</v>
      </c>
      <c r="N78" s="39">
        <v>140</v>
      </c>
      <c r="O78" s="39">
        <v>34.6</v>
      </c>
      <c r="P78" s="39">
        <v>1.5</v>
      </c>
    </row>
    <row r="79" spans="1:16" ht="14.45" customHeight="1">
      <c r="A79" s="38">
        <v>3</v>
      </c>
      <c r="B79" s="48" t="s">
        <v>145</v>
      </c>
      <c r="C79" s="50" t="s">
        <v>201</v>
      </c>
      <c r="D79" s="48">
        <v>200</v>
      </c>
      <c r="E79" s="39">
        <v>11.6</v>
      </c>
      <c r="F79" s="39">
        <v>10</v>
      </c>
      <c r="G79" s="39">
        <v>16</v>
      </c>
      <c r="H79" s="39">
        <v>200.4</v>
      </c>
      <c r="I79" s="39">
        <v>0.08</v>
      </c>
      <c r="J79" s="39">
        <v>0</v>
      </c>
      <c r="K79" s="39">
        <v>0.08</v>
      </c>
      <c r="L79" s="39">
        <v>1.2</v>
      </c>
      <c r="M79" s="39">
        <v>9.6</v>
      </c>
      <c r="N79" s="39">
        <v>26.4</v>
      </c>
      <c r="O79" s="39">
        <v>3.6</v>
      </c>
      <c r="P79" s="39">
        <v>0.36</v>
      </c>
    </row>
    <row r="80" spans="1:16" ht="14.45" customHeight="1">
      <c r="A80" s="38">
        <v>3</v>
      </c>
      <c r="B80" s="54"/>
      <c r="C80" s="54" t="s">
        <v>18</v>
      </c>
      <c r="D80" s="48"/>
      <c r="E80" s="54">
        <v>15.6</v>
      </c>
      <c r="F80" s="54">
        <v>14.7</v>
      </c>
      <c r="G80" s="54">
        <v>43.8</v>
      </c>
      <c r="H80" s="54">
        <v>369.9</v>
      </c>
      <c r="I80" s="54">
        <v>0.18</v>
      </c>
      <c r="J80" s="54">
        <v>0.1</v>
      </c>
      <c r="K80" s="54">
        <v>0.08</v>
      </c>
      <c r="L80" s="54">
        <v>2.5</v>
      </c>
      <c r="M80" s="54">
        <v>85.399999999999991</v>
      </c>
      <c r="N80" s="54">
        <v>166.4</v>
      </c>
      <c r="O80" s="54">
        <v>38.200000000000003</v>
      </c>
      <c r="P80" s="54">
        <v>1.8599999999999999</v>
      </c>
    </row>
    <row r="81" spans="1:16" ht="18" customHeight="1">
      <c r="A81" s="38">
        <v>3</v>
      </c>
      <c r="B81" s="54"/>
      <c r="C81" s="54" t="s">
        <v>27</v>
      </c>
      <c r="D81" s="48"/>
      <c r="E81" s="54">
        <v>54.202153846153848</v>
      </c>
      <c r="F81" s="54">
        <v>50.617461538461541</v>
      </c>
      <c r="G81" s="54">
        <v>225.76400000000001</v>
      </c>
      <c r="H81" s="54">
        <v>1575.4217692307693</v>
      </c>
      <c r="I81" s="54">
        <v>0.70138086303939962</v>
      </c>
      <c r="J81" s="54">
        <v>43.174247654784239</v>
      </c>
      <c r="K81" s="54">
        <v>16.778825515947464</v>
      </c>
      <c r="L81" s="54">
        <v>9.9519174484052542</v>
      </c>
      <c r="M81" s="54">
        <v>612.72901688555351</v>
      </c>
      <c r="N81" s="54">
        <v>797.34350469043147</v>
      </c>
      <c r="O81" s="54">
        <v>599.29399624765483</v>
      </c>
      <c r="P81" s="54">
        <v>16.099279549718574</v>
      </c>
    </row>
    <row r="82" spans="1:16" s="34" customFormat="1" ht="20.100000000000001" customHeight="1">
      <c r="B82" s="40"/>
      <c r="C82" s="40"/>
      <c r="D82" s="65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s="34" customFormat="1" ht="20.100000000000001" customHeight="1">
      <c r="B83" s="55" t="s">
        <v>137</v>
      </c>
      <c r="C83" s="36"/>
      <c r="D83" s="65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s="34" customFormat="1" ht="20.100000000000001" customHeight="1">
      <c r="B84" s="55" t="s">
        <v>133</v>
      </c>
      <c r="C84" s="36"/>
      <c r="D84" s="65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s="34" customFormat="1" ht="20.100000000000001" customHeight="1">
      <c r="B85" s="55" t="s">
        <v>266</v>
      </c>
      <c r="C85" s="36"/>
      <c r="D85" s="65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s="34" customFormat="1" ht="20.100000000000001" customHeight="1">
      <c r="B86" s="40"/>
      <c r="C86" s="40"/>
      <c r="D86" s="65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s="34" customFormat="1" ht="32.25" customHeight="1">
      <c r="B87" s="84" t="s">
        <v>0</v>
      </c>
      <c r="C87" s="84" t="s">
        <v>1</v>
      </c>
      <c r="D87" s="85" t="s">
        <v>2</v>
      </c>
      <c r="E87" s="83" t="s">
        <v>3</v>
      </c>
      <c r="F87" s="83"/>
      <c r="G87" s="83"/>
      <c r="H87" s="83" t="s">
        <v>4</v>
      </c>
      <c r="I87" s="83" t="s">
        <v>5</v>
      </c>
      <c r="J87" s="83"/>
      <c r="K87" s="83"/>
      <c r="L87" s="83"/>
      <c r="M87" s="83" t="s">
        <v>6</v>
      </c>
      <c r="N87" s="83"/>
      <c r="O87" s="83"/>
      <c r="P87" s="83"/>
    </row>
    <row r="88" spans="1:16" s="34" customFormat="1" ht="24" customHeight="1">
      <c r="B88" s="84"/>
      <c r="C88" s="84"/>
      <c r="D88" s="85"/>
      <c r="E88" s="54" t="s">
        <v>7</v>
      </c>
      <c r="F88" s="54" t="s">
        <v>8</v>
      </c>
      <c r="G88" s="54" t="s">
        <v>9</v>
      </c>
      <c r="H88" s="83"/>
      <c r="I88" s="54" t="s">
        <v>134</v>
      </c>
      <c r="J88" s="54" t="s">
        <v>10</v>
      </c>
      <c r="K88" s="54" t="s">
        <v>11</v>
      </c>
      <c r="L88" s="54" t="s">
        <v>12</v>
      </c>
      <c r="M88" s="54" t="s">
        <v>13</v>
      </c>
      <c r="N88" s="54" t="s">
        <v>14</v>
      </c>
      <c r="O88" s="54" t="s">
        <v>15</v>
      </c>
      <c r="P88" s="54" t="s">
        <v>16</v>
      </c>
    </row>
    <row r="89" spans="1:16" ht="15.6" customHeight="1">
      <c r="A89" s="38">
        <v>4</v>
      </c>
      <c r="B89" s="83" t="s">
        <v>17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</row>
    <row r="90" spans="1:16" ht="29.45" customHeight="1">
      <c r="A90" s="38">
        <v>4</v>
      </c>
      <c r="B90" s="54" t="s">
        <v>203</v>
      </c>
      <c r="C90" s="50" t="s">
        <v>267</v>
      </c>
      <c r="D90" s="48" t="s">
        <v>215</v>
      </c>
      <c r="E90" s="39">
        <v>16.8</v>
      </c>
      <c r="F90" s="39">
        <v>15.954545454545453</v>
      </c>
      <c r="G90" s="39">
        <v>18.490909090909089</v>
      </c>
      <c r="H90" s="39">
        <v>296.42727272727262</v>
      </c>
      <c r="I90" s="39">
        <v>5.8636363636363639E-2</v>
      </c>
      <c r="J90" s="39">
        <v>0.3</v>
      </c>
      <c r="K90" s="39">
        <v>13.731818181818182</v>
      </c>
      <c r="L90" s="39">
        <v>0.91363636363636369</v>
      </c>
      <c r="M90" s="39">
        <v>127.69090909090909</v>
      </c>
      <c r="N90" s="39">
        <v>192.13636363636363</v>
      </c>
      <c r="O90" s="39">
        <v>23.04545454545454</v>
      </c>
      <c r="P90" s="39">
        <v>0.57272727272727275</v>
      </c>
    </row>
    <row r="91" spans="1:16" ht="18" customHeight="1">
      <c r="A91" s="38">
        <v>4</v>
      </c>
      <c r="B91" s="54"/>
      <c r="C91" s="50" t="s">
        <v>182</v>
      </c>
      <c r="D91" s="48">
        <v>55</v>
      </c>
      <c r="E91" s="39">
        <v>1.8149999999999999</v>
      </c>
      <c r="F91" s="39">
        <v>2.145</v>
      </c>
      <c r="G91" s="39">
        <v>11.517000000000001</v>
      </c>
      <c r="H91" s="39">
        <v>72.632999999999996</v>
      </c>
      <c r="I91" s="39">
        <v>1.1000000000000001E-2</v>
      </c>
      <c r="J91" s="39">
        <v>2.75E-2</v>
      </c>
      <c r="K91" s="39">
        <v>3.3000000000000002E-2</v>
      </c>
      <c r="L91" s="39">
        <v>1.3859999999999999</v>
      </c>
      <c r="M91" s="39">
        <v>10.131000000000002</v>
      </c>
      <c r="N91" s="39">
        <v>18.931000000000001</v>
      </c>
      <c r="O91" s="39">
        <v>2.1120000000000001</v>
      </c>
      <c r="P91" s="39">
        <v>0.23099999999999998</v>
      </c>
    </row>
    <row r="92" spans="1:16" ht="18" customHeight="1">
      <c r="B92" s="54" t="s">
        <v>181</v>
      </c>
      <c r="C92" s="50" t="s">
        <v>26</v>
      </c>
      <c r="D92" s="48">
        <v>200</v>
      </c>
      <c r="E92" s="39">
        <v>0.08</v>
      </c>
      <c r="F92" s="39">
        <v>0.02</v>
      </c>
      <c r="G92" s="39">
        <v>15</v>
      </c>
      <c r="H92" s="39">
        <v>60.5</v>
      </c>
      <c r="I92" s="39">
        <v>0</v>
      </c>
      <c r="J92" s="39">
        <v>0</v>
      </c>
      <c r="K92" s="39">
        <v>0.04</v>
      </c>
      <c r="L92" s="39">
        <v>0</v>
      </c>
      <c r="M92" s="39">
        <v>11.1</v>
      </c>
      <c r="N92" s="39">
        <v>1.4</v>
      </c>
      <c r="O92" s="39">
        <v>2.8</v>
      </c>
      <c r="P92" s="39">
        <v>0.28000000000000003</v>
      </c>
    </row>
    <row r="93" spans="1:16" ht="14.45" customHeight="1">
      <c r="A93" s="38">
        <v>4</v>
      </c>
      <c r="B93" s="54"/>
      <c r="C93" s="54" t="s">
        <v>18</v>
      </c>
      <c r="D93" s="48"/>
      <c r="E93" s="54">
        <v>18.695</v>
      </c>
      <c r="F93" s="54">
        <v>18.119545454545452</v>
      </c>
      <c r="G93" s="54">
        <v>45.007909090909088</v>
      </c>
      <c r="H93" s="54">
        <v>429.5602727272726</v>
      </c>
      <c r="I93" s="54">
        <v>6.9636363636363635E-2</v>
      </c>
      <c r="J93" s="54">
        <v>0.32750000000000001</v>
      </c>
      <c r="K93" s="54">
        <v>13.804818181818181</v>
      </c>
      <c r="L93" s="54">
        <v>2.2996363636363637</v>
      </c>
      <c r="M93" s="54">
        <v>148.92190909090908</v>
      </c>
      <c r="N93" s="54">
        <v>212.46736363636364</v>
      </c>
      <c r="O93" s="54">
        <v>27.957454545454542</v>
      </c>
      <c r="P93" s="54">
        <v>1.0837272727272729</v>
      </c>
    </row>
    <row r="94" spans="1:16" ht="15.6" customHeight="1">
      <c r="A94" s="38">
        <v>4</v>
      </c>
      <c r="B94" s="83" t="s">
        <v>19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</row>
    <row r="95" spans="1:16" ht="16.899999999999999" customHeight="1">
      <c r="A95" s="38">
        <v>4</v>
      </c>
      <c r="B95" s="54" t="s">
        <v>146</v>
      </c>
      <c r="C95" s="50" t="s">
        <v>192</v>
      </c>
      <c r="D95" s="48">
        <v>60</v>
      </c>
      <c r="E95" s="39">
        <v>0.48</v>
      </c>
      <c r="F95" s="39">
        <v>0.06</v>
      </c>
      <c r="G95" s="39">
        <v>1.5</v>
      </c>
      <c r="H95" s="39">
        <v>8.4600000000000009</v>
      </c>
      <c r="I95" s="39">
        <v>0</v>
      </c>
      <c r="J95" s="39">
        <v>6</v>
      </c>
      <c r="K95" s="39">
        <v>0</v>
      </c>
      <c r="L95" s="39">
        <v>0</v>
      </c>
      <c r="M95" s="39">
        <v>13.98</v>
      </c>
      <c r="N95" s="39">
        <v>24.96</v>
      </c>
      <c r="O95" s="39">
        <v>8.4</v>
      </c>
      <c r="P95" s="39">
        <v>0.36</v>
      </c>
    </row>
    <row r="96" spans="1:16" ht="22.15" customHeight="1">
      <c r="A96" s="38">
        <v>4</v>
      </c>
      <c r="B96" s="54" t="s">
        <v>156</v>
      </c>
      <c r="C96" s="50" t="s">
        <v>204</v>
      </c>
      <c r="D96" s="48" t="s">
        <v>268</v>
      </c>
      <c r="E96" s="39">
        <v>2.3100000000000005</v>
      </c>
      <c r="F96" s="39">
        <v>2.3100000000000005</v>
      </c>
      <c r="G96" s="39">
        <v>14.7</v>
      </c>
      <c r="H96" s="39">
        <v>88.83</v>
      </c>
      <c r="I96" s="39">
        <v>0</v>
      </c>
      <c r="J96" s="39">
        <v>0</v>
      </c>
      <c r="K96" s="39">
        <v>6.93</v>
      </c>
      <c r="L96" s="39">
        <v>1.05</v>
      </c>
      <c r="M96" s="39">
        <v>24.57</v>
      </c>
      <c r="N96" s="39">
        <v>29.82</v>
      </c>
      <c r="O96" s="39">
        <v>56.7</v>
      </c>
      <c r="P96" s="39">
        <v>1.05</v>
      </c>
    </row>
    <row r="97" spans="1:16" ht="16.149999999999999" customHeight="1">
      <c r="A97" s="38">
        <v>4</v>
      </c>
      <c r="B97" s="54" t="s">
        <v>206</v>
      </c>
      <c r="C97" s="50" t="s">
        <v>205</v>
      </c>
      <c r="D97" s="48">
        <v>90</v>
      </c>
      <c r="E97" s="39">
        <v>10.8</v>
      </c>
      <c r="F97" s="39">
        <v>17.28</v>
      </c>
      <c r="G97" s="39">
        <v>4.32</v>
      </c>
      <c r="H97" s="39">
        <v>215.99999999999997</v>
      </c>
      <c r="I97" s="39">
        <v>0.09</v>
      </c>
      <c r="J97" s="39">
        <v>0.09</v>
      </c>
      <c r="K97" s="39">
        <v>0.36</v>
      </c>
      <c r="L97" s="39">
        <v>1.89</v>
      </c>
      <c r="M97" s="39">
        <v>21.96</v>
      </c>
      <c r="N97" s="39">
        <v>17.009999999999998</v>
      </c>
      <c r="O97" s="39">
        <v>147.06</v>
      </c>
      <c r="P97" s="39">
        <v>1.8</v>
      </c>
    </row>
    <row r="98" spans="1:16" ht="16.149999999999999" customHeight="1">
      <c r="B98" s="54" t="s">
        <v>161</v>
      </c>
      <c r="C98" s="50" t="s">
        <v>131</v>
      </c>
      <c r="D98" s="48">
        <v>150</v>
      </c>
      <c r="E98" s="39">
        <v>3.6</v>
      </c>
      <c r="F98" s="39">
        <v>4.0199999999999996</v>
      </c>
      <c r="G98" s="39">
        <v>31.47</v>
      </c>
      <c r="H98" s="39">
        <v>176.46</v>
      </c>
      <c r="I98" s="39">
        <v>0.03</v>
      </c>
      <c r="J98" s="39">
        <v>0</v>
      </c>
      <c r="K98" s="39">
        <v>19.350000000000001</v>
      </c>
      <c r="L98" s="39">
        <v>0.25500000000000006</v>
      </c>
      <c r="M98" s="39">
        <v>5.91</v>
      </c>
      <c r="N98" s="39">
        <v>77.805000000000007</v>
      </c>
      <c r="O98" s="39">
        <v>25.454999999999998</v>
      </c>
      <c r="P98" s="39">
        <v>0.52500000000000002</v>
      </c>
    </row>
    <row r="99" spans="1:16" ht="15.6" customHeight="1">
      <c r="A99" s="38">
        <v>4</v>
      </c>
      <c r="B99" s="54" t="s">
        <v>152</v>
      </c>
      <c r="C99" s="50" t="s">
        <v>56</v>
      </c>
      <c r="D99" s="48">
        <v>200</v>
      </c>
      <c r="E99" s="39">
        <v>0.66</v>
      </c>
      <c r="F99" s="39">
        <v>0.1</v>
      </c>
      <c r="G99" s="39">
        <v>28.02</v>
      </c>
      <c r="H99" s="39">
        <v>115.62</v>
      </c>
      <c r="I99" s="39">
        <v>0.02</v>
      </c>
      <c r="J99" s="39">
        <v>0.68</v>
      </c>
      <c r="K99" s="39">
        <v>0</v>
      </c>
      <c r="L99" s="39">
        <v>0.5</v>
      </c>
      <c r="M99" s="39">
        <v>32.36</v>
      </c>
      <c r="N99" s="39">
        <v>23.44</v>
      </c>
      <c r="O99" s="39">
        <v>17.46</v>
      </c>
      <c r="P99" s="39">
        <v>0.68799999999999994</v>
      </c>
    </row>
    <row r="100" spans="1:16" ht="15.6" customHeight="1">
      <c r="B100" s="54" t="s">
        <v>57</v>
      </c>
      <c r="C100" s="50" t="s">
        <v>20</v>
      </c>
      <c r="D100" s="48">
        <v>30</v>
      </c>
      <c r="E100" s="39">
        <v>2.2999999999999998</v>
      </c>
      <c r="F100" s="39">
        <v>0.20000000000000004</v>
      </c>
      <c r="G100" s="39">
        <v>14.8</v>
      </c>
      <c r="H100" s="39">
        <v>70.2</v>
      </c>
      <c r="I100" s="39">
        <v>0</v>
      </c>
      <c r="J100" s="39">
        <v>0</v>
      </c>
      <c r="K100" s="39">
        <v>0</v>
      </c>
      <c r="L100" s="39">
        <v>0.3</v>
      </c>
      <c r="M100" s="39">
        <v>6</v>
      </c>
      <c r="N100" s="39">
        <v>19.5</v>
      </c>
      <c r="O100" s="39">
        <v>4.2</v>
      </c>
      <c r="P100" s="39">
        <v>0.3</v>
      </c>
    </row>
    <row r="101" spans="1:16" ht="15.6" customHeight="1">
      <c r="B101" s="54" t="s">
        <v>148</v>
      </c>
      <c r="C101" s="50" t="s">
        <v>21</v>
      </c>
      <c r="D101" s="48">
        <v>40</v>
      </c>
      <c r="E101" s="39">
        <v>2.6</v>
      </c>
      <c r="F101" s="39">
        <v>0.5</v>
      </c>
      <c r="G101" s="39">
        <v>15.8</v>
      </c>
      <c r="H101" s="39">
        <v>78.099999999999994</v>
      </c>
      <c r="I101" s="39">
        <v>0.1</v>
      </c>
      <c r="J101" s="39">
        <v>0</v>
      </c>
      <c r="K101" s="39">
        <v>0</v>
      </c>
      <c r="L101" s="39">
        <v>0.6</v>
      </c>
      <c r="M101" s="39">
        <v>11.599999999999998</v>
      </c>
      <c r="N101" s="39">
        <v>60</v>
      </c>
      <c r="O101" s="39">
        <v>18.8</v>
      </c>
      <c r="P101" s="39">
        <v>1.6</v>
      </c>
    </row>
    <row r="102" spans="1:16" ht="15.6" customHeight="1">
      <c r="B102" s="61"/>
      <c r="C102" s="50" t="s">
        <v>197</v>
      </c>
      <c r="D102" s="64">
        <v>150</v>
      </c>
      <c r="E102" s="39">
        <v>0.6</v>
      </c>
      <c r="F102" s="39">
        <v>0.6</v>
      </c>
      <c r="G102" s="39">
        <v>14.7</v>
      </c>
      <c r="H102" s="39">
        <v>66.600000000000009</v>
      </c>
      <c r="I102" s="39">
        <v>4.4999999999999998E-2</v>
      </c>
      <c r="J102" s="39">
        <v>15</v>
      </c>
      <c r="K102" s="39">
        <v>0</v>
      </c>
      <c r="L102" s="39">
        <v>0.3</v>
      </c>
      <c r="M102" s="39">
        <v>24</v>
      </c>
      <c r="N102" s="39">
        <v>16.5</v>
      </c>
      <c r="O102" s="39">
        <v>13.5</v>
      </c>
      <c r="P102" s="39">
        <v>3.3</v>
      </c>
    </row>
    <row r="103" spans="1:16" ht="18" customHeight="1">
      <c r="A103" s="38">
        <v>4</v>
      </c>
      <c r="B103" s="54"/>
      <c r="C103" s="54" t="s">
        <v>18</v>
      </c>
      <c r="D103" s="48"/>
      <c r="E103" s="54">
        <v>23.350000000000005</v>
      </c>
      <c r="F103" s="75">
        <v>25.070000000000004</v>
      </c>
      <c r="G103" s="75">
        <v>125.30999999999999</v>
      </c>
      <c r="H103" s="75">
        <v>820.2700000000001</v>
      </c>
      <c r="I103" s="75">
        <v>0.28499999999999998</v>
      </c>
      <c r="J103" s="75">
        <v>21.77</v>
      </c>
      <c r="K103" s="75">
        <v>26.64</v>
      </c>
      <c r="L103" s="75">
        <v>4.8949999999999996</v>
      </c>
      <c r="M103" s="75">
        <v>140.38</v>
      </c>
      <c r="N103" s="75">
        <v>269.03499999999997</v>
      </c>
      <c r="O103" s="75">
        <v>291.57500000000005</v>
      </c>
      <c r="P103" s="75">
        <v>9.6230000000000011</v>
      </c>
    </row>
    <row r="104" spans="1:16" ht="13.9" customHeight="1">
      <c r="A104" s="38">
        <v>4</v>
      </c>
      <c r="B104" s="83" t="s">
        <v>22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</row>
    <row r="105" spans="1:16" ht="14.45" customHeight="1">
      <c r="A105" s="38">
        <v>4</v>
      </c>
      <c r="B105" s="54" t="s">
        <v>159</v>
      </c>
      <c r="C105" s="50" t="s">
        <v>207</v>
      </c>
      <c r="D105" s="48">
        <v>60</v>
      </c>
      <c r="E105" s="39">
        <v>1.02</v>
      </c>
      <c r="F105" s="39">
        <v>1.8</v>
      </c>
      <c r="G105" s="39">
        <v>3.6</v>
      </c>
      <c r="H105" s="39">
        <v>34.68</v>
      </c>
      <c r="I105" s="39">
        <v>0</v>
      </c>
      <c r="J105" s="39">
        <v>3.72</v>
      </c>
      <c r="K105" s="39">
        <v>0</v>
      </c>
      <c r="L105" s="39">
        <v>1.32</v>
      </c>
      <c r="M105" s="39">
        <v>21.84</v>
      </c>
      <c r="N105" s="39">
        <v>21.84</v>
      </c>
      <c r="O105" s="39">
        <v>7.98</v>
      </c>
      <c r="P105" s="39">
        <v>0.42</v>
      </c>
    </row>
    <row r="106" spans="1:16" ht="14.45" customHeight="1">
      <c r="B106" s="54" t="s">
        <v>177</v>
      </c>
      <c r="C106" s="50" t="s">
        <v>208</v>
      </c>
      <c r="D106" s="48">
        <v>100</v>
      </c>
      <c r="E106" s="39">
        <v>9.44</v>
      </c>
      <c r="F106" s="39">
        <v>8.3360000000000003</v>
      </c>
      <c r="G106" s="39">
        <v>2.4319999999999999</v>
      </c>
      <c r="H106" s="39">
        <v>122.512</v>
      </c>
      <c r="I106" s="39">
        <v>6.480000000000001E-2</v>
      </c>
      <c r="J106" s="39">
        <v>0.08</v>
      </c>
      <c r="K106" s="39">
        <v>1.1439999999999999</v>
      </c>
      <c r="L106" s="39">
        <v>2.1920000000000002</v>
      </c>
      <c r="M106" s="39">
        <v>37.992000000000004</v>
      </c>
      <c r="N106" s="39">
        <v>22.984000000000002</v>
      </c>
      <c r="O106" s="39">
        <v>10.456</v>
      </c>
      <c r="P106" s="39">
        <v>1.4</v>
      </c>
    </row>
    <row r="107" spans="1:16" ht="14.45" customHeight="1">
      <c r="B107" s="54" t="s">
        <v>57</v>
      </c>
      <c r="C107" s="50" t="s">
        <v>20</v>
      </c>
      <c r="D107" s="48">
        <v>30</v>
      </c>
      <c r="E107" s="39">
        <v>2.2999999999999998</v>
      </c>
      <c r="F107" s="39">
        <v>0.20000000000000004</v>
      </c>
      <c r="G107" s="39">
        <v>14.8</v>
      </c>
      <c r="H107" s="39">
        <v>70.2</v>
      </c>
      <c r="I107" s="39">
        <v>0</v>
      </c>
      <c r="J107" s="39">
        <v>0</v>
      </c>
      <c r="K107" s="39">
        <v>0</v>
      </c>
      <c r="L107" s="39">
        <v>0.3</v>
      </c>
      <c r="M107" s="39">
        <v>6</v>
      </c>
      <c r="N107" s="39">
        <v>19.5</v>
      </c>
      <c r="O107" s="39">
        <v>4.2</v>
      </c>
      <c r="P107" s="39">
        <v>0.3</v>
      </c>
    </row>
    <row r="108" spans="1:16" ht="15.6" customHeight="1">
      <c r="B108" s="54" t="s">
        <v>147</v>
      </c>
      <c r="C108" s="50" t="s">
        <v>55</v>
      </c>
      <c r="D108" s="48">
        <v>200</v>
      </c>
      <c r="E108" s="39">
        <v>0.28000000000000003</v>
      </c>
      <c r="F108" s="39">
        <v>0.1</v>
      </c>
      <c r="G108" s="39">
        <v>28.88</v>
      </c>
      <c r="H108" s="39">
        <v>117.54</v>
      </c>
      <c r="I108" s="39">
        <v>0</v>
      </c>
      <c r="J108" s="39">
        <v>19.3</v>
      </c>
      <c r="K108" s="39">
        <v>0</v>
      </c>
      <c r="L108" s="39">
        <v>0.16</v>
      </c>
      <c r="M108" s="39">
        <v>13.66</v>
      </c>
      <c r="N108" s="39">
        <v>7.38</v>
      </c>
      <c r="O108" s="39">
        <v>5.78</v>
      </c>
      <c r="P108" s="39">
        <v>0.46800000000000003</v>
      </c>
    </row>
    <row r="109" spans="1:16" ht="15.6" customHeight="1">
      <c r="A109" s="38">
        <v>4</v>
      </c>
      <c r="B109" s="54"/>
      <c r="C109" s="54" t="s">
        <v>18</v>
      </c>
      <c r="D109" s="48"/>
      <c r="E109" s="54">
        <v>13.039999999999997</v>
      </c>
      <c r="F109" s="54">
        <v>10.436</v>
      </c>
      <c r="G109" s="54">
        <v>49.712000000000003</v>
      </c>
      <c r="H109" s="54">
        <v>344.93200000000002</v>
      </c>
      <c r="I109" s="54">
        <v>6.480000000000001E-2</v>
      </c>
      <c r="J109" s="54">
        <v>23.1</v>
      </c>
      <c r="K109" s="54">
        <v>1.1439999999999999</v>
      </c>
      <c r="L109" s="54">
        <v>3.9720000000000004</v>
      </c>
      <c r="M109" s="54">
        <v>79.492000000000004</v>
      </c>
      <c r="N109" s="54">
        <v>71.703999999999994</v>
      </c>
      <c r="O109" s="54">
        <v>28.416</v>
      </c>
      <c r="P109" s="54">
        <v>2.5879999999999996</v>
      </c>
    </row>
    <row r="110" spans="1:16" ht="17.45" customHeight="1">
      <c r="A110" s="38">
        <v>4</v>
      </c>
      <c r="B110" s="54"/>
      <c r="C110" s="54" t="s">
        <v>28</v>
      </c>
      <c r="D110" s="48"/>
      <c r="E110" s="54">
        <v>55.085000000000001</v>
      </c>
      <c r="F110" s="54">
        <v>53.625545454545453</v>
      </c>
      <c r="G110" s="54">
        <v>220.02990909090909</v>
      </c>
      <c r="H110" s="54">
        <v>1594.7622727272726</v>
      </c>
      <c r="I110" s="54">
        <v>0.41943636363636366</v>
      </c>
      <c r="J110" s="54">
        <v>45.197500000000005</v>
      </c>
      <c r="K110" s="54">
        <v>41.588818181818176</v>
      </c>
      <c r="L110" s="54">
        <v>11.166636363636364</v>
      </c>
      <c r="M110" s="54">
        <v>368.7939090909091</v>
      </c>
      <c r="N110" s="54">
        <v>553.20636363636356</v>
      </c>
      <c r="O110" s="54">
        <v>347.94845454545458</v>
      </c>
      <c r="P110" s="54">
        <v>13.294727272727274</v>
      </c>
    </row>
    <row r="111" spans="1:16" s="34" customFormat="1" ht="20.100000000000001" customHeight="1">
      <c r="B111" s="40"/>
      <c r="C111" s="40"/>
      <c r="D111" s="65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 s="34" customFormat="1" ht="20.100000000000001" customHeight="1">
      <c r="B112" s="55" t="s">
        <v>138</v>
      </c>
      <c r="C112" s="36"/>
      <c r="D112" s="65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34" customFormat="1" ht="20.100000000000001" customHeight="1">
      <c r="B113" s="55" t="s">
        <v>133</v>
      </c>
      <c r="C113" s="36"/>
      <c r="D113" s="65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s="34" customFormat="1" ht="20.100000000000001" customHeight="1">
      <c r="B114" s="55" t="s">
        <v>266</v>
      </c>
      <c r="C114" s="36"/>
      <c r="D114" s="65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34" customFormat="1" ht="20.100000000000001" hidden="1" customHeight="1">
      <c r="B115" s="40"/>
      <c r="C115" s="40"/>
      <c r="D115" s="65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s="34" customFormat="1" ht="39.75" customHeight="1">
      <c r="B116" s="84" t="s">
        <v>0</v>
      </c>
      <c r="C116" s="84" t="s">
        <v>1</v>
      </c>
      <c r="D116" s="85" t="s">
        <v>2</v>
      </c>
      <c r="E116" s="83" t="s">
        <v>3</v>
      </c>
      <c r="F116" s="83"/>
      <c r="G116" s="83"/>
      <c r="H116" s="83" t="s">
        <v>4</v>
      </c>
      <c r="I116" s="83" t="s">
        <v>5</v>
      </c>
      <c r="J116" s="83"/>
      <c r="K116" s="83"/>
      <c r="L116" s="83"/>
      <c r="M116" s="83" t="s">
        <v>6</v>
      </c>
      <c r="N116" s="83"/>
      <c r="O116" s="83"/>
      <c r="P116" s="83"/>
    </row>
    <row r="117" spans="1:16" s="34" customFormat="1" ht="19.899999999999999" customHeight="1">
      <c r="B117" s="84"/>
      <c r="C117" s="84"/>
      <c r="D117" s="85"/>
      <c r="E117" s="54" t="s">
        <v>7</v>
      </c>
      <c r="F117" s="54" t="s">
        <v>8</v>
      </c>
      <c r="G117" s="54" t="s">
        <v>9</v>
      </c>
      <c r="H117" s="83"/>
      <c r="I117" s="54" t="s">
        <v>134</v>
      </c>
      <c r="J117" s="54" t="s">
        <v>10</v>
      </c>
      <c r="K117" s="54" t="s">
        <v>11</v>
      </c>
      <c r="L117" s="54" t="s">
        <v>12</v>
      </c>
      <c r="M117" s="54" t="s">
        <v>13</v>
      </c>
      <c r="N117" s="54" t="s">
        <v>14</v>
      </c>
      <c r="O117" s="54" t="s">
        <v>15</v>
      </c>
      <c r="P117" s="54" t="s">
        <v>16</v>
      </c>
    </row>
    <row r="118" spans="1:16" ht="15.6" customHeight="1">
      <c r="A118" s="38">
        <v>5</v>
      </c>
      <c r="B118" s="83" t="s">
        <v>17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</row>
    <row r="119" spans="1:16" ht="27" customHeight="1">
      <c r="A119" s="38">
        <v>5</v>
      </c>
      <c r="B119" s="54" t="s">
        <v>210</v>
      </c>
      <c r="C119" s="50" t="s">
        <v>209</v>
      </c>
      <c r="D119" s="48">
        <v>150</v>
      </c>
      <c r="E119" s="39">
        <v>10.6</v>
      </c>
      <c r="F119" s="39">
        <v>9.6</v>
      </c>
      <c r="G119" s="39">
        <v>38.200000000000003</v>
      </c>
      <c r="H119" s="39">
        <v>281.60000000000002</v>
      </c>
      <c r="I119" s="39">
        <v>0.06</v>
      </c>
      <c r="J119" s="39">
        <v>0.06</v>
      </c>
      <c r="K119" s="39">
        <v>0.06</v>
      </c>
      <c r="L119" s="39">
        <v>0.94</v>
      </c>
      <c r="M119" s="39">
        <v>168</v>
      </c>
      <c r="N119" s="39">
        <v>133.4</v>
      </c>
      <c r="O119" s="39">
        <v>14.6</v>
      </c>
      <c r="P119" s="39">
        <v>1</v>
      </c>
    </row>
    <row r="120" spans="1:16" ht="17.45" customHeight="1">
      <c r="A120" s="38">
        <v>5</v>
      </c>
      <c r="B120" s="54"/>
      <c r="C120" s="50" t="s">
        <v>182</v>
      </c>
      <c r="D120" s="48">
        <v>38</v>
      </c>
      <c r="E120" s="39">
        <v>2.09</v>
      </c>
      <c r="F120" s="39">
        <v>2.4700000000000002</v>
      </c>
      <c r="G120" s="39">
        <v>13.262</v>
      </c>
      <c r="H120" s="39">
        <v>83.637999999999991</v>
      </c>
      <c r="I120" s="39">
        <v>1.52E-2</v>
      </c>
      <c r="J120" s="39">
        <v>3.4200000000000001E-2</v>
      </c>
      <c r="K120" s="39">
        <v>3.8000000000000006E-2</v>
      </c>
      <c r="L120" s="39">
        <v>1.5959999999999999</v>
      </c>
      <c r="M120" s="39">
        <v>11.665999999999999</v>
      </c>
      <c r="N120" s="39">
        <v>21.698</v>
      </c>
      <c r="O120" s="39">
        <v>2.4320000000000004</v>
      </c>
      <c r="P120" s="39">
        <v>0.26599999999999996</v>
      </c>
    </row>
    <row r="121" spans="1:16" ht="16.149999999999999" customHeight="1">
      <c r="A121" s="38">
        <v>5</v>
      </c>
      <c r="B121" s="54"/>
      <c r="C121" s="50" t="s">
        <v>197</v>
      </c>
      <c r="D121" s="48">
        <v>150</v>
      </c>
      <c r="E121" s="39">
        <v>0.6</v>
      </c>
      <c r="F121" s="39">
        <v>0.6</v>
      </c>
      <c r="G121" s="39">
        <v>14.7</v>
      </c>
      <c r="H121" s="39">
        <v>66.600000000000009</v>
      </c>
      <c r="I121" s="39">
        <v>4.4999999999999998E-2</v>
      </c>
      <c r="J121" s="39">
        <v>15</v>
      </c>
      <c r="K121" s="39">
        <v>0</v>
      </c>
      <c r="L121" s="39">
        <v>0.3</v>
      </c>
      <c r="M121" s="39">
        <v>24</v>
      </c>
      <c r="N121" s="39">
        <v>16.5</v>
      </c>
      <c r="O121" s="39">
        <v>13.5</v>
      </c>
      <c r="P121" s="39">
        <v>3.3</v>
      </c>
    </row>
    <row r="122" spans="1:16" ht="15.6" customHeight="1">
      <c r="A122" s="38">
        <v>5</v>
      </c>
      <c r="B122" s="54" t="s">
        <v>181</v>
      </c>
      <c r="C122" s="50" t="s">
        <v>26</v>
      </c>
      <c r="D122" s="48" t="s">
        <v>109</v>
      </c>
      <c r="E122" s="39">
        <v>0.08</v>
      </c>
      <c r="F122" s="39">
        <v>0.02</v>
      </c>
      <c r="G122" s="39">
        <v>15</v>
      </c>
      <c r="H122" s="39">
        <v>60.5</v>
      </c>
      <c r="I122" s="39">
        <v>0</v>
      </c>
      <c r="J122" s="39">
        <v>0</v>
      </c>
      <c r="K122" s="39">
        <v>0.04</v>
      </c>
      <c r="L122" s="39">
        <v>0</v>
      </c>
      <c r="M122" s="39">
        <v>11.1</v>
      </c>
      <c r="N122" s="39">
        <v>1.4</v>
      </c>
      <c r="O122" s="39">
        <v>2.8</v>
      </c>
      <c r="P122" s="39">
        <v>0.28000000000000003</v>
      </c>
    </row>
    <row r="123" spans="1:16" ht="18" customHeight="1">
      <c r="A123" s="38">
        <v>5</v>
      </c>
      <c r="B123" s="54"/>
      <c r="C123" s="54" t="s">
        <v>18</v>
      </c>
      <c r="D123" s="48"/>
      <c r="E123" s="54">
        <v>13.37</v>
      </c>
      <c r="F123" s="54">
        <v>12.69</v>
      </c>
      <c r="G123" s="54">
        <v>81.162000000000006</v>
      </c>
      <c r="H123" s="54">
        <v>492.33800000000002</v>
      </c>
      <c r="I123" s="54">
        <v>0.1202</v>
      </c>
      <c r="J123" s="54">
        <v>15.094200000000001</v>
      </c>
      <c r="K123" s="54">
        <v>0.13800000000000001</v>
      </c>
      <c r="L123" s="54">
        <v>2.8359999999999994</v>
      </c>
      <c r="M123" s="54">
        <v>214.76599999999999</v>
      </c>
      <c r="N123" s="54">
        <v>172.99800000000002</v>
      </c>
      <c r="O123" s="54">
        <v>33.332000000000001</v>
      </c>
      <c r="P123" s="54">
        <v>4.8460000000000001</v>
      </c>
    </row>
    <row r="124" spans="1:16" ht="12.6" customHeight="1">
      <c r="A124" s="38">
        <v>5</v>
      </c>
      <c r="B124" s="83" t="s">
        <v>19</v>
      </c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</row>
    <row r="125" spans="1:16" ht="18" customHeight="1">
      <c r="A125" s="38">
        <v>5</v>
      </c>
      <c r="B125" s="48" t="s">
        <v>173</v>
      </c>
      <c r="C125" s="50" t="s">
        <v>174</v>
      </c>
      <c r="D125" s="48">
        <v>60</v>
      </c>
      <c r="E125" s="39">
        <v>3.22</v>
      </c>
      <c r="F125" s="39">
        <v>2.7949999999999999</v>
      </c>
      <c r="G125" s="39">
        <v>18.925000000000001</v>
      </c>
      <c r="H125" s="39">
        <v>113.73500000000001</v>
      </c>
      <c r="I125" s="39">
        <v>0</v>
      </c>
      <c r="J125" s="39">
        <v>0.17499999999999999</v>
      </c>
      <c r="K125" s="39">
        <v>0</v>
      </c>
      <c r="L125" s="39">
        <v>1.7150000000000001</v>
      </c>
      <c r="M125" s="39">
        <v>42.16</v>
      </c>
      <c r="N125" s="39">
        <v>38.61</v>
      </c>
      <c r="O125" s="39">
        <v>148.875</v>
      </c>
      <c r="P125" s="39">
        <v>1.95</v>
      </c>
    </row>
    <row r="126" spans="1:16" ht="18" customHeight="1">
      <c r="A126" s="38">
        <v>5</v>
      </c>
      <c r="B126" s="54" t="s">
        <v>212</v>
      </c>
      <c r="C126" s="50" t="s">
        <v>211</v>
      </c>
      <c r="D126" s="48" t="s">
        <v>256</v>
      </c>
      <c r="E126" s="39">
        <v>1.1284615384615384</v>
      </c>
      <c r="F126" s="39">
        <v>3.1430769230769231</v>
      </c>
      <c r="G126" s="39">
        <v>6.754615384615386</v>
      </c>
      <c r="H126" s="39">
        <v>59.82</v>
      </c>
      <c r="I126" s="39">
        <v>3.8461538461538462E-4</v>
      </c>
      <c r="J126" s="39">
        <v>3.8461538461538468E-3</v>
      </c>
      <c r="K126" s="39">
        <v>7.3846153846153841</v>
      </c>
      <c r="L126" s="39">
        <v>1.5423076923076922</v>
      </c>
      <c r="M126" s="39">
        <v>31.307692307692307</v>
      </c>
      <c r="N126" s="39">
        <v>16.615384615384617</v>
      </c>
      <c r="O126" s="39">
        <v>33.615384615384613</v>
      </c>
      <c r="P126" s="39">
        <v>0.76923076923076916</v>
      </c>
    </row>
    <row r="127" spans="1:16" ht="18" customHeight="1">
      <c r="B127" s="76" t="s">
        <v>272</v>
      </c>
      <c r="C127" s="50" t="s">
        <v>273</v>
      </c>
      <c r="D127" s="53">
        <v>90</v>
      </c>
      <c r="E127" s="39">
        <v>11.52</v>
      </c>
      <c r="F127" s="39">
        <v>9.9</v>
      </c>
      <c r="G127" s="39">
        <v>10.44</v>
      </c>
      <c r="H127" s="39">
        <v>176.94</v>
      </c>
      <c r="I127" s="39">
        <v>1.8000000000000002E-2</v>
      </c>
      <c r="J127" s="39">
        <v>3.6000000000000004E-2</v>
      </c>
      <c r="K127" s="39">
        <v>0.72</v>
      </c>
      <c r="L127" s="39">
        <v>0</v>
      </c>
      <c r="M127" s="39">
        <v>15.12</v>
      </c>
      <c r="N127" s="39">
        <v>17.100000000000001</v>
      </c>
      <c r="O127" s="39">
        <v>100.62</v>
      </c>
      <c r="P127" s="39">
        <v>1.2599999999999998</v>
      </c>
    </row>
    <row r="128" spans="1:16" ht="18" customHeight="1">
      <c r="A128" s="38">
        <v>5</v>
      </c>
      <c r="B128" s="76" t="s">
        <v>229</v>
      </c>
      <c r="C128" s="50" t="s">
        <v>227</v>
      </c>
      <c r="D128" s="77">
        <v>150</v>
      </c>
      <c r="E128" s="39">
        <v>2.6850000000000001</v>
      </c>
      <c r="F128" s="39">
        <v>7.9950000000000001</v>
      </c>
      <c r="G128" s="39">
        <v>15.84</v>
      </c>
      <c r="H128" s="39">
        <v>146.05500000000001</v>
      </c>
      <c r="I128" s="39">
        <v>0.15</v>
      </c>
      <c r="J128" s="39">
        <v>34.875</v>
      </c>
      <c r="K128" s="39">
        <v>0</v>
      </c>
      <c r="L128" s="39">
        <v>6.7200000000000015</v>
      </c>
      <c r="M128" s="39">
        <v>36.6</v>
      </c>
      <c r="N128" s="39">
        <v>78.930000000000007</v>
      </c>
      <c r="O128" s="39">
        <v>34.365000000000002</v>
      </c>
      <c r="P128" s="39">
        <v>1.29</v>
      </c>
    </row>
    <row r="129" spans="1:16" ht="18" customHeight="1">
      <c r="B129" s="54" t="s">
        <v>147</v>
      </c>
      <c r="C129" s="50" t="s">
        <v>55</v>
      </c>
      <c r="D129" s="48">
        <v>200</v>
      </c>
      <c r="E129" s="39">
        <v>0.28000000000000003</v>
      </c>
      <c r="F129" s="39">
        <v>0.1</v>
      </c>
      <c r="G129" s="39">
        <v>28.88</v>
      </c>
      <c r="H129" s="39">
        <v>117.54</v>
      </c>
      <c r="I129" s="39">
        <v>0</v>
      </c>
      <c r="J129" s="39">
        <v>19.3</v>
      </c>
      <c r="K129" s="39">
        <v>0</v>
      </c>
      <c r="L129" s="39">
        <v>0.16</v>
      </c>
      <c r="M129" s="39">
        <v>13.66</v>
      </c>
      <c r="N129" s="39">
        <v>7.38</v>
      </c>
      <c r="O129" s="39">
        <v>5.78</v>
      </c>
      <c r="P129" s="39">
        <v>0.46800000000000003</v>
      </c>
    </row>
    <row r="130" spans="1:16" ht="18" customHeight="1">
      <c r="B130" s="54" t="s">
        <v>57</v>
      </c>
      <c r="C130" s="50" t="s">
        <v>20</v>
      </c>
      <c r="D130" s="48">
        <v>30</v>
      </c>
      <c r="E130" s="39">
        <v>2.2999999999999998</v>
      </c>
      <c r="F130" s="39">
        <v>0.20000000000000004</v>
      </c>
      <c r="G130" s="39">
        <v>14.8</v>
      </c>
      <c r="H130" s="39">
        <v>70.2</v>
      </c>
      <c r="I130" s="39">
        <v>0</v>
      </c>
      <c r="J130" s="39">
        <v>0</v>
      </c>
      <c r="K130" s="39">
        <v>0</v>
      </c>
      <c r="L130" s="39">
        <v>0.3</v>
      </c>
      <c r="M130" s="39">
        <v>6</v>
      </c>
      <c r="N130" s="39">
        <v>19.5</v>
      </c>
      <c r="O130" s="39">
        <v>4.2</v>
      </c>
      <c r="P130" s="39">
        <v>0.3</v>
      </c>
    </row>
    <row r="131" spans="1:16" ht="18" customHeight="1">
      <c r="B131" s="54" t="s">
        <v>148</v>
      </c>
      <c r="C131" s="50" t="s">
        <v>21</v>
      </c>
      <c r="D131" s="48">
        <v>40</v>
      </c>
      <c r="E131" s="39">
        <v>2.6</v>
      </c>
      <c r="F131" s="39">
        <v>0.5</v>
      </c>
      <c r="G131" s="39">
        <v>15.8</v>
      </c>
      <c r="H131" s="39">
        <v>78.099999999999994</v>
      </c>
      <c r="I131" s="39">
        <v>0.1</v>
      </c>
      <c r="J131" s="39">
        <v>0</v>
      </c>
      <c r="K131" s="39">
        <v>0</v>
      </c>
      <c r="L131" s="39">
        <v>0.6</v>
      </c>
      <c r="M131" s="39">
        <v>11.599999999999998</v>
      </c>
      <c r="N131" s="39">
        <v>60</v>
      </c>
      <c r="O131" s="39">
        <v>18.8</v>
      </c>
      <c r="P131" s="39">
        <v>1.6</v>
      </c>
    </row>
    <row r="132" spans="1:16" ht="13.15" customHeight="1">
      <c r="A132" s="38">
        <v>5</v>
      </c>
      <c r="B132" s="54"/>
      <c r="C132" s="54" t="s">
        <v>18</v>
      </c>
      <c r="D132" s="48"/>
      <c r="E132" s="60">
        <v>21.678461538461544</v>
      </c>
      <c r="F132" s="60">
        <v>21.658076923076923</v>
      </c>
      <c r="G132" s="60">
        <v>121.70961538461538</v>
      </c>
      <c r="H132" s="60">
        <v>768.47500000000002</v>
      </c>
      <c r="I132" s="60">
        <v>0.36838461538461542</v>
      </c>
      <c r="J132" s="60">
        <v>19.520846153846154</v>
      </c>
      <c r="K132" s="60">
        <v>8.0716153846153844</v>
      </c>
      <c r="L132" s="60">
        <v>5.6523076923076916</v>
      </c>
      <c r="M132" s="60">
        <v>136.9036923076923</v>
      </c>
      <c r="N132" s="60">
        <v>356.53938461538462</v>
      </c>
      <c r="O132" s="60">
        <v>418.17838461538457</v>
      </c>
      <c r="P132" s="60">
        <v>10.72423076923077</v>
      </c>
    </row>
    <row r="133" spans="1:16" ht="13.9" customHeight="1">
      <c r="A133" s="38">
        <v>5</v>
      </c>
      <c r="B133" s="83" t="s">
        <v>22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</row>
    <row r="134" spans="1:16" ht="30" customHeight="1">
      <c r="A134" s="38">
        <v>5</v>
      </c>
      <c r="B134" s="54" t="s">
        <v>153</v>
      </c>
      <c r="C134" s="50" t="s">
        <v>213</v>
      </c>
      <c r="D134" s="48" t="s">
        <v>257</v>
      </c>
      <c r="E134" s="39">
        <v>9.84375</v>
      </c>
      <c r="F134" s="39">
        <v>9.2999999999999972</v>
      </c>
      <c r="G134" s="39">
        <v>27.45</v>
      </c>
      <c r="H134" s="39">
        <v>288.375</v>
      </c>
      <c r="I134" s="39">
        <v>0.21656249999999996</v>
      </c>
      <c r="J134" s="39">
        <v>9.375E-2</v>
      </c>
      <c r="K134" s="39">
        <v>2.8125000000000001E-2</v>
      </c>
      <c r="L134" s="39">
        <v>3.3749999999999996</v>
      </c>
      <c r="M134" s="39">
        <v>62.0625</v>
      </c>
      <c r="N134" s="39">
        <v>67.875</v>
      </c>
      <c r="O134" s="39">
        <v>178.96875</v>
      </c>
      <c r="P134" s="39">
        <v>1.846875</v>
      </c>
    </row>
    <row r="135" spans="1:16" ht="16.5" customHeight="1">
      <c r="B135" s="70" t="s">
        <v>247</v>
      </c>
      <c r="C135" s="50" t="s">
        <v>248</v>
      </c>
      <c r="D135" s="71">
        <v>60</v>
      </c>
      <c r="E135" s="39">
        <v>0.6</v>
      </c>
      <c r="F135" s="39">
        <v>4.08</v>
      </c>
      <c r="G135" s="39">
        <v>4.74</v>
      </c>
      <c r="H135" s="39">
        <v>58.079999999999991</v>
      </c>
      <c r="I135" s="39">
        <v>0</v>
      </c>
      <c r="J135" s="39">
        <v>5.76</v>
      </c>
      <c r="K135" s="39">
        <v>0</v>
      </c>
      <c r="L135" s="39">
        <v>1.98</v>
      </c>
      <c r="M135" s="39">
        <v>26.34</v>
      </c>
      <c r="N135" s="39">
        <v>24.84</v>
      </c>
      <c r="O135" s="39">
        <v>16.8</v>
      </c>
      <c r="P135" s="39">
        <v>0.84</v>
      </c>
    </row>
    <row r="136" spans="1:16" ht="15.6" customHeight="1">
      <c r="A136" s="38">
        <v>5</v>
      </c>
      <c r="B136" s="54" t="s">
        <v>149</v>
      </c>
      <c r="C136" s="50" t="s">
        <v>49</v>
      </c>
      <c r="D136" s="48">
        <v>200</v>
      </c>
      <c r="E136" s="39">
        <v>0.16</v>
      </c>
      <c r="F136" s="39">
        <v>0.16</v>
      </c>
      <c r="G136" s="39">
        <v>19.88</v>
      </c>
      <c r="H136" s="39">
        <v>81.599999999999994</v>
      </c>
      <c r="I136" s="39">
        <v>0.02</v>
      </c>
      <c r="J136" s="39">
        <v>0.9</v>
      </c>
      <c r="K136" s="39">
        <v>0</v>
      </c>
      <c r="L136" s="39">
        <v>0.08</v>
      </c>
      <c r="M136" s="39">
        <v>13.94</v>
      </c>
      <c r="N136" s="39">
        <v>4.4000000000000004</v>
      </c>
      <c r="O136" s="39">
        <v>5.14</v>
      </c>
      <c r="P136" s="39">
        <v>0.93600000000000005</v>
      </c>
    </row>
    <row r="137" spans="1:16" ht="13.9" customHeight="1">
      <c r="A137" s="38">
        <v>5</v>
      </c>
      <c r="B137" s="54"/>
      <c r="C137" s="54" t="s">
        <v>18</v>
      </c>
      <c r="D137" s="48"/>
      <c r="E137" s="54">
        <v>10.60375</v>
      </c>
      <c r="F137" s="54">
        <v>13.539999999999997</v>
      </c>
      <c r="G137" s="54">
        <v>52.069999999999993</v>
      </c>
      <c r="H137" s="54">
        <v>428.05499999999995</v>
      </c>
      <c r="I137" s="54">
        <v>0.23656249999999995</v>
      </c>
      <c r="J137" s="54">
        <v>6.7537500000000001</v>
      </c>
      <c r="K137" s="54">
        <v>2.8125000000000001E-2</v>
      </c>
      <c r="L137" s="54">
        <v>5.4349999999999996</v>
      </c>
      <c r="M137" s="54">
        <v>102.3425</v>
      </c>
      <c r="N137" s="54">
        <v>97.115000000000009</v>
      </c>
      <c r="O137" s="54">
        <v>200.90875</v>
      </c>
      <c r="P137" s="54">
        <v>3.6228750000000001</v>
      </c>
    </row>
    <row r="138" spans="1:16" ht="14.45" customHeight="1">
      <c r="A138" s="38">
        <v>5</v>
      </c>
      <c r="B138" s="54"/>
      <c r="C138" s="54" t="s">
        <v>29</v>
      </c>
      <c r="D138" s="48"/>
      <c r="E138" s="54">
        <v>45.652211538461543</v>
      </c>
      <c r="F138" s="54">
        <v>47.888076923076923</v>
      </c>
      <c r="G138" s="54">
        <v>254.94161538461537</v>
      </c>
      <c r="H138" s="54">
        <v>1688.8679999999999</v>
      </c>
      <c r="I138" s="54">
        <v>0.7251471153846154</v>
      </c>
      <c r="J138" s="54">
        <v>41.368796153846148</v>
      </c>
      <c r="K138" s="54">
        <v>8.2377403846153836</v>
      </c>
      <c r="L138" s="54">
        <v>13.923307692307691</v>
      </c>
      <c r="M138" s="54">
        <v>454.01219230769232</v>
      </c>
      <c r="N138" s="54">
        <v>626.65238461538468</v>
      </c>
      <c r="O138" s="54">
        <v>652.41913461538456</v>
      </c>
      <c r="P138" s="54">
        <v>19.193105769230769</v>
      </c>
    </row>
    <row r="139" spans="1:16" s="34" customFormat="1" ht="20.100000000000001" customHeight="1">
      <c r="B139" s="40"/>
      <c r="C139" s="40"/>
      <c r="D139" s="65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s="34" customFormat="1" ht="20.100000000000001" customHeight="1">
      <c r="B140" s="55" t="s">
        <v>139</v>
      </c>
      <c r="C140" s="36"/>
      <c r="D140" s="65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s="34" customFormat="1" ht="20.100000000000001" customHeight="1">
      <c r="B141" s="55" t="s">
        <v>140</v>
      </c>
      <c r="C141" s="36"/>
      <c r="D141" s="65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s="34" customFormat="1" ht="20.100000000000001" customHeight="1">
      <c r="B142" s="55" t="s">
        <v>266</v>
      </c>
      <c r="C142" s="36"/>
      <c r="D142" s="65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s="34" customFormat="1" ht="20.100000000000001" hidden="1" customHeight="1">
      <c r="B143" s="40"/>
      <c r="C143" s="40"/>
      <c r="D143" s="65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s="34" customFormat="1" ht="35.25" customHeight="1">
      <c r="B144" s="84" t="s">
        <v>0</v>
      </c>
      <c r="C144" s="84" t="s">
        <v>1</v>
      </c>
      <c r="D144" s="85" t="s">
        <v>2</v>
      </c>
      <c r="E144" s="83" t="s">
        <v>3</v>
      </c>
      <c r="F144" s="83"/>
      <c r="G144" s="83"/>
      <c r="H144" s="83" t="s">
        <v>4</v>
      </c>
      <c r="I144" s="83" t="s">
        <v>5</v>
      </c>
      <c r="J144" s="83"/>
      <c r="K144" s="83"/>
      <c r="L144" s="83"/>
      <c r="M144" s="83" t="s">
        <v>6</v>
      </c>
      <c r="N144" s="83"/>
      <c r="O144" s="83"/>
      <c r="P144" s="83"/>
    </row>
    <row r="145" spans="1:16" s="34" customFormat="1" ht="27.6" customHeight="1">
      <c r="B145" s="84"/>
      <c r="C145" s="84"/>
      <c r="D145" s="85"/>
      <c r="E145" s="52" t="s">
        <v>7</v>
      </c>
      <c r="F145" s="52" t="s">
        <v>8</v>
      </c>
      <c r="G145" s="52" t="s">
        <v>9</v>
      </c>
      <c r="H145" s="83"/>
      <c r="I145" s="52" t="s">
        <v>134</v>
      </c>
      <c r="J145" s="52" t="s">
        <v>10</v>
      </c>
      <c r="K145" s="52" t="s">
        <v>11</v>
      </c>
      <c r="L145" s="52" t="s">
        <v>12</v>
      </c>
      <c r="M145" s="52" t="s">
        <v>13</v>
      </c>
      <c r="N145" s="52" t="s">
        <v>14</v>
      </c>
      <c r="O145" s="52" t="s">
        <v>15</v>
      </c>
      <c r="P145" s="52" t="s">
        <v>16</v>
      </c>
    </row>
    <row r="146" spans="1:16" ht="15" customHeight="1">
      <c r="A146" s="38">
        <v>6</v>
      </c>
      <c r="B146" s="83" t="s">
        <v>17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30.75" customHeight="1">
      <c r="A147" s="38">
        <v>6</v>
      </c>
      <c r="B147" s="48" t="s">
        <v>216</v>
      </c>
      <c r="C147" s="50" t="s">
        <v>217</v>
      </c>
      <c r="D147" s="48">
        <v>150</v>
      </c>
      <c r="E147" s="51">
        <v>12.4</v>
      </c>
      <c r="F147" s="51">
        <v>9</v>
      </c>
      <c r="G147" s="51">
        <v>14.4</v>
      </c>
      <c r="H147" s="51">
        <v>188.2</v>
      </c>
      <c r="I147" s="51">
        <v>0.08</v>
      </c>
      <c r="J147" s="51">
        <v>0.06</v>
      </c>
      <c r="K147" s="51">
        <v>0.02</v>
      </c>
      <c r="L147" s="51">
        <v>0.3</v>
      </c>
      <c r="M147" s="51">
        <v>130.4</v>
      </c>
      <c r="N147" s="51">
        <v>109.6</v>
      </c>
      <c r="O147" s="51">
        <v>21.4</v>
      </c>
      <c r="P147" s="51">
        <v>0.6</v>
      </c>
    </row>
    <row r="148" spans="1:16" ht="19.149999999999999" customHeight="1">
      <c r="B148" s="48" t="s">
        <v>214</v>
      </c>
      <c r="C148" s="50" t="s">
        <v>193</v>
      </c>
      <c r="D148" s="48">
        <v>10</v>
      </c>
      <c r="E148" s="51">
        <v>0.25</v>
      </c>
      <c r="F148" s="51">
        <v>5.3</v>
      </c>
      <c r="G148" s="51">
        <v>1.89</v>
      </c>
      <c r="H148" s="51">
        <v>56.26</v>
      </c>
      <c r="I148" s="51">
        <v>1E-3</v>
      </c>
      <c r="J148" s="51">
        <v>0</v>
      </c>
      <c r="K148" s="51">
        <v>0.04</v>
      </c>
      <c r="L148" s="51">
        <v>0.1</v>
      </c>
      <c r="M148" s="51">
        <v>2.4</v>
      </c>
      <c r="N148" s="51">
        <v>3</v>
      </c>
      <c r="O148" s="51">
        <v>0</v>
      </c>
      <c r="P148" s="51">
        <v>0.02</v>
      </c>
    </row>
    <row r="149" spans="1:16" ht="19.149999999999999" customHeight="1">
      <c r="B149" s="48" t="s">
        <v>97</v>
      </c>
      <c r="C149" s="50" t="s">
        <v>24</v>
      </c>
      <c r="D149" s="48">
        <v>30</v>
      </c>
      <c r="E149" s="51">
        <v>2.4</v>
      </c>
      <c r="F149" s="51">
        <v>7.4999999999999997E-2</v>
      </c>
      <c r="G149" s="51">
        <v>15.9</v>
      </c>
      <c r="H149" s="51">
        <v>73.875</v>
      </c>
      <c r="I149" s="51">
        <v>0.06</v>
      </c>
      <c r="J149" s="51">
        <v>1.2</v>
      </c>
      <c r="K149" s="51">
        <v>0</v>
      </c>
      <c r="L149" s="51">
        <v>0</v>
      </c>
      <c r="M149" s="51">
        <v>11.4</v>
      </c>
      <c r="N149" s="51">
        <v>39</v>
      </c>
      <c r="O149" s="51">
        <v>7.8</v>
      </c>
      <c r="P149" s="51">
        <v>0.75</v>
      </c>
    </row>
    <row r="150" spans="1:16" ht="18" customHeight="1">
      <c r="A150" s="38">
        <v>6</v>
      </c>
      <c r="B150" s="48" t="s">
        <v>181</v>
      </c>
      <c r="C150" s="50" t="s">
        <v>26</v>
      </c>
      <c r="D150" s="48" t="s">
        <v>109</v>
      </c>
      <c r="E150" s="51">
        <v>0.08</v>
      </c>
      <c r="F150" s="51">
        <v>0.02</v>
      </c>
      <c r="G150" s="51">
        <v>15</v>
      </c>
      <c r="H150" s="51">
        <v>60.5</v>
      </c>
      <c r="I150" s="51">
        <v>0</v>
      </c>
      <c r="J150" s="51">
        <v>0</v>
      </c>
      <c r="K150" s="51">
        <v>0.04</v>
      </c>
      <c r="L150" s="51">
        <v>0</v>
      </c>
      <c r="M150" s="51">
        <v>11.1</v>
      </c>
      <c r="N150" s="51">
        <v>1.4</v>
      </c>
      <c r="O150" s="51">
        <v>2.8</v>
      </c>
      <c r="P150" s="51">
        <v>0.28000000000000003</v>
      </c>
    </row>
    <row r="151" spans="1:16" ht="13.9" customHeight="1">
      <c r="A151" s="38">
        <v>6</v>
      </c>
      <c r="B151" s="52"/>
      <c r="C151" s="52" t="s">
        <v>18</v>
      </c>
      <c r="D151" s="66"/>
      <c r="E151" s="60">
        <v>15.13</v>
      </c>
      <c r="F151" s="52">
        <v>14.395</v>
      </c>
      <c r="G151" s="52">
        <v>47.19</v>
      </c>
      <c r="H151" s="52">
        <v>378.83499999999998</v>
      </c>
      <c r="I151" s="52">
        <v>0.14100000000000001</v>
      </c>
      <c r="J151" s="52">
        <v>1.26</v>
      </c>
      <c r="K151" s="52">
        <v>0.1</v>
      </c>
      <c r="L151" s="52">
        <v>0.4</v>
      </c>
      <c r="M151" s="52">
        <v>155.30000000000001</v>
      </c>
      <c r="N151" s="52">
        <v>153</v>
      </c>
      <c r="O151" s="52">
        <v>32</v>
      </c>
      <c r="P151" s="52">
        <v>1.6500000000000001</v>
      </c>
    </row>
    <row r="152" spans="1:16" ht="16.149999999999999" customHeight="1">
      <c r="A152" s="38">
        <v>6</v>
      </c>
      <c r="B152" s="87" t="s">
        <v>19</v>
      </c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</row>
    <row r="153" spans="1:16" ht="16.899999999999999" customHeight="1">
      <c r="A153" s="38">
        <v>6</v>
      </c>
      <c r="B153" s="44" t="s">
        <v>218</v>
      </c>
      <c r="C153" s="45" t="s">
        <v>219</v>
      </c>
      <c r="D153" s="67">
        <v>60</v>
      </c>
      <c r="E153" s="39">
        <v>0.54</v>
      </c>
      <c r="F153" s="39">
        <v>1.8</v>
      </c>
      <c r="G153" s="39">
        <v>2.16</v>
      </c>
      <c r="H153" s="39">
        <v>27</v>
      </c>
      <c r="I153" s="39">
        <v>0</v>
      </c>
      <c r="J153" s="39">
        <v>4.919999999999999</v>
      </c>
      <c r="K153" s="39">
        <v>0</v>
      </c>
      <c r="L153" s="39">
        <v>0.18</v>
      </c>
      <c r="M153" s="39">
        <v>11.4</v>
      </c>
      <c r="N153" s="39">
        <v>20.34</v>
      </c>
      <c r="O153" s="39">
        <v>9.6</v>
      </c>
      <c r="P153" s="39">
        <v>0.42</v>
      </c>
    </row>
    <row r="154" spans="1:16" ht="30" customHeight="1">
      <c r="B154" s="44" t="s">
        <v>54</v>
      </c>
      <c r="C154" s="45" t="s">
        <v>269</v>
      </c>
      <c r="D154" s="67" t="s">
        <v>255</v>
      </c>
      <c r="E154" s="39">
        <v>4</v>
      </c>
      <c r="F154" s="39">
        <v>6</v>
      </c>
      <c r="G154" s="39">
        <v>21.474418604651163</v>
      </c>
      <c r="H154" s="39">
        <v>155.89767441860465</v>
      </c>
      <c r="I154" s="39">
        <v>0.63860465116279075</v>
      </c>
      <c r="J154" s="39">
        <v>4.558139534883721</v>
      </c>
      <c r="K154" s="39">
        <v>1.3953488372093021</v>
      </c>
      <c r="L154" s="39">
        <v>2.590697674418605</v>
      </c>
      <c r="M154" s="39">
        <v>36.646511627906982</v>
      </c>
      <c r="N154" s="39">
        <v>140.51162790697677</v>
      </c>
      <c r="O154" s="39">
        <v>43.162790697674417</v>
      </c>
      <c r="P154" s="39">
        <v>2.730232558139535</v>
      </c>
    </row>
    <row r="155" spans="1:16" ht="15.6" customHeight="1">
      <c r="B155" s="44" t="s">
        <v>221</v>
      </c>
      <c r="C155" s="45" t="s">
        <v>220</v>
      </c>
      <c r="D155" s="67" t="s">
        <v>252</v>
      </c>
      <c r="E155" s="39">
        <v>12</v>
      </c>
      <c r="F155" s="39">
        <v>16.2</v>
      </c>
      <c r="G155" s="39">
        <v>19.8</v>
      </c>
      <c r="H155" s="39">
        <v>273</v>
      </c>
      <c r="I155" s="39">
        <v>0</v>
      </c>
      <c r="J155" s="39">
        <v>0.45</v>
      </c>
      <c r="K155" s="39">
        <v>1.35</v>
      </c>
      <c r="L155" s="39">
        <v>2.7</v>
      </c>
      <c r="M155" s="39">
        <v>12.45</v>
      </c>
      <c r="N155" s="39">
        <v>39.6</v>
      </c>
      <c r="O155" s="39">
        <v>174.6</v>
      </c>
      <c r="P155" s="39">
        <v>1.8</v>
      </c>
    </row>
    <row r="156" spans="1:16" ht="18" customHeight="1">
      <c r="A156" s="38">
        <v>6</v>
      </c>
      <c r="B156" s="44" t="s">
        <v>147</v>
      </c>
      <c r="C156" s="45" t="s">
        <v>55</v>
      </c>
      <c r="D156" s="67">
        <v>200</v>
      </c>
      <c r="E156" s="39">
        <v>0.28000000000000003</v>
      </c>
      <c r="F156" s="39">
        <v>0.1</v>
      </c>
      <c r="G156" s="39">
        <v>28.88</v>
      </c>
      <c r="H156" s="39">
        <v>117.54</v>
      </c>
      <c r="I156" s="39">
        <v>0</v>
      </c>
      <c r="J156" s="39">
        <v>19.3</v>
      </c>
      <c r="K156" s="39">
        <v>0</v>
      </c>
      <c r="L156" s="39">
        <v>0.16</v>
      </c>
      <c r="M156" s="39">
        <v>13.66</v>
      </c>
      <c r="N156" s="39">
        <v>7.38</v>
      </c>
      <c r="O156" s="39">
        <v>5.78</v>
      </c>
      <c r="P156" s="39">
        <v>0.46800000000000003</v>
      </c>
    </row>
    <row r="157" spans="1:16" ht="18" customHeight="1">
      <c r="A157" s="38">
        <v>6</v>
      </c>
      <c r="B157" s="44" t="s">
        <v>57</v>
      </c>
      <c r="C157" s="45" t="s">
        <v>20</v>
      </c>
      <c r="D157" s="67">
        <v>30</v>
      </c>
      <c r="E157" s="39">
        <v>2.2999999999999998</v>
      </c>
      <c r="F157" s="39">
        <v>0.20000000000000004</v>
      </c>
      <c r="G157" s="39">
        <v>14.8</v>
      </c>
      <c r="H157" s="39">
        <v>70.2</v>
      </c>
      <c r="I157" s="39">
        <v>0</v>
      </c>
      <c r="J157" s="39">
        <v>0</v>
      </c>
      <c r="K157" s="39">
        <v>0</v>
      </c>
      <c r="L157" s="39">
        <v>0.3</v>
      </c>
      <c r="M157" s="39">
        <v>6</v>
      </c>
      <c r="N157" s="39">
        <v>19.5</v>
      </c>
      <c r="O157" s="39">
        <v>4.2</v>
      </c>
      <c r="P157" s="39">
        <v>0.3</v>
      </c>
    </row>
    <row r="158" spans="1:16" ht="18" customHeight="1">
      <c r="A158" s="38">
        <v>6</v>
      </c>
      <c r="B158" s="44" t="s">
        <v>148</v>
      </c>
      <c r="C158" s="45" t="s">
        <v>21</v>
      </c>
      <c r="D158" s="67">
        <v>40</v>
      </c>
      <c r="E158" s="39">
        <v>2.6</v>
      </c>
      <c r="F158" s="39">
        <v>0.5</v>
      </c>
      <c r="G158" s="39">
        <v>15.8</v>
      </c>
      <c r="H158" s="39">
        <v>78.099999999999994</v>
      </c>
      <c r="I158" s="39">
        <v>0.1</v>
      </c>
      <c r="J158" s="39">
        <v>0</v>
      </c>
      <c r="K158" s="39">
        <v>0</v>
      </c>
      <c r="L158" s="39">
        <v>0.6</v>
      </c>
      <c r="M158" s="39">
        <v>11.599999999999998</v>
      </c>
      <c r="N158" s="39">
        <v>60</v>
      </c>
      <c r="O158" s="39">
        <v>18.8</v>
      </c>
      <c r="P158" s="39">
        <v>1.6</v>
      </c>
    </row>
    <row r="159" spans="1:16" ht="18" customHeight="1">
      <c r="B159" s="72"/>
      <c r="C159" s="45" t="s">
        <v>197</v>
      </c>
      <c r="D159" s="73">
        <v>150</v>
      </c>
      <c r="E159" s="39">
        <v>0.6</v>
      </c>
      <c r="F159" s="39">
        <v>0.6</v>
      </c>
      <c r="G159" s="39">
        <v>14.7</v>
      </c>
      <c r="H159" s="39">
        <v>66.600000000000009</v>
      </c>
      <c r="I159" s="39">
        <v>4.4999999999999998E-2</v>
      </c>
      <c r="J159" s="39">
        <v>15</v>
      </c>
      <c r="K159" s="39">
        <v>0</v>
      </c>
      <c r="L159" s="39">
        <v>0.3</v>
      </c>
      <c r="M159" s="39">
        <v>24</v>
      </c>
      <c r="N159" s="39">
        <v>16.5</v>
      </c>
      <c r="O159" s="39">
        <v>13.5</v>
      </c>
      <c r="P159" s="39">
        <v>3.3</v>
      </c>
    </row>
    <row r="160" spans="1:16" ht="18" customHeight="1">
      <c r="A160" s="38">
        <v>6</v>
      </c>
      <c r="B160" s="52"/>
      <c r="C160" s="52" t="s">
        <v>18</v>
      </c>
      <c r="D160" s="48"/>
      <c r="E160" s="52">
        <v>22.320000000000004</v>
      </c>
      <c r="F160" s="61">
        <v>25.400000000000002</v>
      </c>
      <c r="G160" s="61">
        <v>117.61441860465116</v>
      </c>
      <c r="H160" s="61">
        <v>788.33767441860471</v>
      </c>
      <c r="I160" s="61">
        <v>0.78360465116279077</v>
      </c>
      <c r="J160" s="61">
        <v>44.228139534883724</v>
      </c>
      <c r="K160" s="61">
        <v>2.7453488372093022</v>
      </c>
      <c r="L160" s="61">
        <v>6.8306976744186052</v>
      </c>
      <c r="M160" s="61">
        <v>115.75651162790697</v>
      </c>
      <c r="N160" s="61">
        <v>303.83162790697679</v>
      </c>
      <c r="O160" s="61">
        <v>269.6427906976744</v>
      </c>
      <c r="P160" s="61">
        <v>10.618232558139535</v>
      </c>
    </row>
    <row r="161" spans="1:16" ht="14.45" customHeight="1">
      <c r="A161" s="38">
        <v>6</v>
      </c>
      <c r="B161" s="83" t="s">
        <v>22</v>
      </c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</row>
    <row r="162" spans="1:16" ht="14.45" customHeight="1">
      <c r="B162" s="52" t="s">
        <v>202</v>
      </c>
      <c r="C162" s="50" t="s">
        <v>250</v>
      </c>
      <c r="D162" s="67">
        <v>65</v>
      </c>
      <c r="E162" s="51">
        <v>2.6</v>
      </c>
      <c r="F162" s="51">
        <v>3.0550000000000002</v>
      </c>
      <c r="G162" s="51">
        <v>18.07</v>
      </c>
      <c r="H162" s="51">
        <v>110.175</v>
      </c>
      <c r="I162" s="51">
        <v>6.5000000000000002E-2</v>
      </c>
      <c r="J162" s="51">
        <v>6.5000000000000002E-2</v>
      </c>
      <c r="K162" s="51">
        <v>0</v>
      </c>
      <c r="L162" s="51">
        <v>0.84499999999999997</v>
      </c>
      <c r="M162" s="51">
        <v>49.27</v>
      </c>
      <c r="N162" s="51">
        <v>91</v>
      </c>
      <c r="O162" s="51">
        <v>22.49</v>
      </c>
      <c r="P162" s="51">
        <v>0.97499999999999998</v>
      </c>
    </row>
    <row r="163" spans="1:16" ht="14.45" customHeight="1">
      <c r="B163" s="60" t="s">
        <v>247</v>
      </c>
      <c r="C163" s="50" t="s">
        <v>248</v>
      </c>
      <c r="D163" s="67">
        <v>60</v>
      </c>
      <c r="E163" s="51">
        <v>0.6</v>
      </c>
      <c r="F163" s="51">
        <v>4.08</v>
      </c>
      <c r="G163" s="51">
        <v>4.74</v>
      </c>
      <c r="H163" s="51">
        <v>58.079999999999991</v>
      </c>
      <c r="I163" s="51">
        <v>0</v>
      </c>
      <c r="J163" s="51">
        <v>5.76</v>
      </c>
      <c r="K163" s="51">
        <v>0</v>
      </c>
      <c r="L163" s="51">
        <v>1.98</v>
      </c>
      <c r="M163" s="51">
        <v>26.34</v>
      </c>
      <c r="N163" s="51">
        <v>24.84</v>
      </c>
      <c r="O163" s="51">
        <v>16.8</v>
      </c>
      <c r="P163" s="51">
        <v>0.84</v>
      </c>
    </row>
    <row r="164" spans="1:16" ht="14.45" customHeight="1">
      <c r="B164" s="52" t="s">
        <v>152</v>
      </c>
      <c r="C164" s="50" t="s">
        <v>56</v>
      </c>
      <c r="D164" s="67">
        <v>200</v>
      </c>
      <c r="E164" s="51">
        <v>0.66</v>
      </c>
      <c r="F164" s="51">
        <v>0.1</v>
      </c>
      <c r="G164" s="51">
        <v>28.02</v>
      </c>
      <c r="H164" s="51">
        <v>115.62</v>
      </c>
      <c r="I164" s="51">
        <v>0.02</v>
      </c>
      <c r="J164" s="51">
        <v>0.68</v>
      </c>
      <c r="K164" s="51">
        <v>0</v>
      </c>
      <c r="L164" s="51">
        <v>0.5</v>
      </c>
      <c r="M164" s="51">
        <v>32.36</v>
      </c>
      <c r="N164" s="51">
        <v>23.44</v>
      </c>
      <c r="O164" s="51">
        <v>17.46</v>
      </c>
      <c r="P164" s="51">
        <v>0.68799999999999994</v>
      </c>
    </row>
    <row r="165" spans="1:16" ht="18" customHeight="1">
      <c r="A165" s="38">
        <v>6</v>
      </c>
      <c r="B165" s="52"/>
      <c r="C165" s="52" t="s">
        <v>18</v>
      </c>
      <c r="D165" s="48"/>
      <c r="E165" s="52">
        <v>3.8600000000000003</v>
      </c>
      <c r="F165" s="52">
        <v>7.2349999999999994</v>
      </c>
      <c r="G165" s="52">
        <v>50.83</v>
      </c>
      <c r="H165" s="52">
        <v>283.875</v>
      </c>
      <c r="I165" s="52">
        <v>8.5000000000000006E-2</v>
      </c>
      <c r="J165" s="52">
        <v>6.5049999999999999</v>
      </c>
      <c r="K165" s="52">
        <v>0</v>
      </c>
      <c r="L165" s="52">
        <v>3.3250000000000002</v>
      </c>
      <c r="M165" s="52">
        <v>107.97</v>
      </c>
      <c r="N165" s="52">
        <v>139.28</v>
      </c>
      <c r="O165" s="52">
        <v>56.75</v>
      </c>
      <c r="P165" s="52">
        <v>2.5030000000000001</v>
      </c>
    </row>
    <row r="166" spans="1:16" ht="18" customHeight="1">
      <c r="A166" s="38">
        <v>6</v>
      </c>
      <c r="B166" s="52"/>
      <c r="C166" s="52" t="s">
        <v>30</v>
      </c>
      <c r="D166" s="48"/>
      <c r="E166" s="52">
        <v>41.31</v>
      </c>
      <c r="F166" s="52">
        <v>47.03</v>
      </c>
      <c r="G166" s="52">
        <v>215.63441860465116</v>
      </c>
      <c r="H166" s="52">
        <v>1451.0476744186046</v>
      </c>
      <c r="I166" s="52">
        <v>1.0096046511627907</v>
      </c>
      <c r="J166" s="52">
        <v>51.993139534883724</v>
      </c>
      <c r="K166" s="52">
        <v>2.8453488372093023</v>
      </c>
      <c r="L166" s="52">
        <v>10.555697674418607</v>
      </c>
      <c r="M166" s="52">
        <v>379.02651162790698</v>
      </c>
      <c r="N166" s="52">
        <v>596.11162790697676</v>
      </c>
      <c r="O166" s="52">
        <v>358.3927906976744</v>
      </c>
      <c r="P166" s="52">
        <v>14.771232558139536</v>
      </c>
    </row>
    <row r="167" spans="1:16" s="34" customFormat="1" ht="20.100000000000001" customHeight="1">
      <c r="B167" s="40"/>
      <c r="C167" s="40"/>
      <c r="D167" s="65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</row>
    <row r="168" spans="1:16" s="34" customFormat="1" ht="20.100000000000001" customHeight="1">
      <c r="B168" s="55" t="s">
        <v>141</v>
      </c>
      <c r="C168" s="36"/>
      <c r="D168" s="65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</row>
    <row r="169" spans="1:16" s="34" customFormat="1" ht="20.100000000000001" customHeight="1">
      <c r="B169" s="55" t="s">
        <v>140</v>
      </c>
      <c r="C169" s="36"/>
      <c r="D169" s="65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</row>
    <row r="170" spans="1:16" s="34" customFormat="1" ht="20.100000000000001" customHeight="1">
      <c r="B170" s="55" t="s">
        <v>266</v>
      </c>
      <c r="C170" s="36"/>
      <c r="D170" s="65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</row>
    <row r="171" spans="1:16" s="34" customFormat="1" ht="36.75" customHeight="1">
      <c r="B171" s="84" t="s">
        <v>0</v>
      </c>
      <c r="C171" s="84" t="s">
        <v>1</v>
      </c>
      <c r="D171" s="85" t="s">
        <v>2</v>
      </c>
      <c r="E171" s="83" t="s">
        <v>3</v>
      </c>
      <c r="F171" s="83"/>
      <c r="G171" s="83"/>
      <c r="H171" s="83" t="s">
        <v>4</v>
      </c>
      <c r="I171" s="83" t="s">
        <v>5</v>
      </c>
      <c r="J171" s="83"/>
      <c r="K171" s="83"/>
      <c r="L171" s="83"/>
      <c r="M171" s="83" t="s">
        <v>6</v>
      </c>
      <c r="N171" s="83"/>
      <c r="O171" s="83"/>
      <c r="P171" s="83"/>
    </row>
    <row r="172" spans="1:16" s="34" customFormat="1" ht="23.45" customHeight="1">
      <c r="B172" s="84"/>
      <c r="C172" s="84"/>
      <c r="D172" s="85"/>
      <c r="E172" s="52" t="s">
        <v>7</v>
      </c>
      <c r="F172" s="52" t="s">
        <v>8</v>
      </c>
      <c r="G172" s="52" t="s">
        <v>9</v>
      </c>
      <c r="H172" s="83"/>
      <c r="I172" s="52" t="s">
        <v>134</v>
      </c>
      <c r="J172" s="52" t="s">
        <v>10</v>
      </c>
      <c r="K172" s="52" t="s">
        <v>11</v>
      </c>
      <c r="L172" s="52" t="s">
        <v>12</v>
      </c>
      <c r="M172" s="52" t="s">
        <v>13</v>
      </c>
      <c r="N172" s="52" t="s">
        <v>14</v>
      </c>
      <c r="O172" s="52" t="s">
        <v>15</v>
      </c>
      <c r="P172" s="52" t="s">
        <v>16</v>
      </c>
    </row>
    <row r="173" spans="1:16" ht="18" customHeight="1">
      <c r="A173" s="38">
        <v>7</v>
      </c>
      <c r="B173" s="83" t="s">
        <v>17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</row>
    <row r="174" spans="1:16" ht="18" customHeight="1">
      <c r="A174" s="38">
        <v>7</v>
      </c>
      <c r="B174" s="52" t="s">
        <v>162</v>
      </c>
      <c r="C174" s="50" t="s">
        <v>107</v>
      </c>
      <c r="D174" s="48" t="s">
        <v>257</v>
      </c>
      <c r="E174" s="43">
        <v>14.015999999999998</v>
      </c>
      <c r="F174" s="43">
        <v>9.7759999999999998</v>
      </c>
      <c r="G174" s="43">
        <v>24.128</v>
      </c>
      <c r="H174" s="43">
        <v>240.56</v>
      </c>
      <c r="I174" s="43">
        <v>4.8000000000000001E-2</v>
      </c>
      <c r="J174" s="43">
        <v>1.232</v>
      </c>
      <c r="K174" s="43">
        <v>6.4000000000000001E-2</v>
      </c>
      <c r="L174" s="43">
        <v>4.5599999999999996</v>
      </c>
      <c r="M174" s="43">
        <v>119.904</v>
      </c>
      <c r="N174" s="43">
        <v>168.4</v>
      </c>
      <c r="O174" s="43">
        <v>17.952000000000002</v>
      </c>
      <c r="P174" s="43">
        <v>0.70400000000000007</v>
      </c>
    </row>
    <row r="175" spans="1:16" ht="13.9" customHeight="1">
      <c r="A175" s="38">
        <v>7</v>
      </c>
      <c r="B175" s="52" t="s">
        <v>97</v>
      </c>
      <c r="C175" s="50" t="s">
        <v>24</v>
      </c>
      <c r="D175" s="48">
        <v>30</v>
      </c>
      <c r="E175" s="43">
        <v>2.4</v>
      </c>
      <c r="F175" s="43">
        <v>7.4999999999999997E-2</v>
      </c>
      <c r="G175" s="43">
        <v>15.9</v>
      </c>
      <c r="H175" s="43">
        <v>73.875</v>
      </c>
      <c r="I175" s="43">
        <v>0.06</v>
      </c>
      <c r="J175" s="43">
        <v>1.2</v>
      </c>
      <c r="K175" s="43">
        <v>0</v>
      </c>
      <c r="L175" s="43">
        <v>0</v>
      </c>
      <c r="M175" s="43">
        <v>11.4</v>
      </c>
      <c r="N175" s="43">
        <v>39</v>
      </c>
      <c r="O175" s="43">
        <v>7.8</v>
      </c>
      <c r="P175" s="43">
        <v>0.75</v>
      </c>
    </row>
    <row r="176" spans="1:16" ht="14.45" customHeight="1">
      <c r="B176" s="52" t="s">
        <v>199</v>
      </c>
      <c r="C176" s="50" t="s">
        <v>222</v>
      </c>
      <c r="D176" s="48">
        <v>20</v>
      </c>
      <c r="E176" s="43">
        <v>4.6399999999999997</v>
      </c>
      <c r="F176" s="43">
        <v>5.9</v>
      </c>
      <c r="G176" s="43">
        <v>0</v>
      </c>
      <c r="H176" s="43">
        <v>71.66</v>
      </c>
      <c r="I176" s="43">
        <v>0</v>
      </c>
      <c r="J176" s="43">
        <v>0.14000000000000001</v>
      </c>
      <c r="K176" s="43">
        <v>5.2000000000000005E-2</v>
      </c>
      <c r="L176" s="43">
        <v>0.1</v>
      </c>
      <c r="M176" s="43">
        <v>176</v>
      </c>
      <c r="N176" s="43">
        <v>100</v>
      </c>
      <c r="O176" s="43">
        <v>7</v>
      </c>
      <c r="P176" s="43">
        <v>0.2</v>
      </c>
    </row>
    <row r="177" spans="1:16" ht="14.45" customHeight="1">
      <c r="B177" s="52" t="s">
        <v>167</v>
      </c>
      <c r="C177" s="50" t="s">
        <v>223</v>
      </c>
      <c r="D177" s="48">
        <v>30</v>
      </c>
      <c r="E177" s="43">
        <v>5.88</v>
      </c>
      <c r="F177" s="43">
        <v>7.86</v>
      </c>
      <c r="G177" s="43">
        <v>0</v>
      </c>
      <c r="H177" s="43">
        <v>94.26</v>
      </c>
      <c r="I177" s="43">
        <v>0.18600000000000003</v>
      </c>
      <c r="J177" s="43">
        <v>0</v>
      </c>
      <c r="K177" s="43">
        <v>0</v>
      </c>
      <c r="L177" s="43">
        <v>0.12</v>
      </c>
      <c r="M177" s="43">
        <v>6.6</v>
      </c>
      <c r="N177" s="43">
        <v>48</v>
      </c>
      <c r="O177" s="43">
        <v>6.6</v>
      </c>
      <c r="P177" s="43">
        <v>0.54</v>
      </c>
    </row>
    <row r="178" spans="1:16" ht="14.45" customHeight="1">
      <c r="B178" s="52"/>
      <c r="C178" s="50" t="s">
        <v>95</v>
      </c>
      <c r="D178" s="48">
        <v>25</v>
      </c>
      <c r="E178" s="43">
        <v>5.35</v>
      </c>
      <c r="F178" s="43">
        <v>6.9625000000000004</v>
      </c>
      <c r="G178" s="43">
        <v>0</v>
      </c>
      <c r="H178" s="43">
        <v>84.0625</v>
      </c>
      <c r="I178" s="43">
        <v>7.7499999999999999E-2</v>
      </c>
      <c r="J178" s="43">
        <v>8.7499999999999994E-2</v>
      </c>
      <c r="K178" s="43">
        <v>3.2500000000000001E-2</v>
      </c>
      <c r="L178" s="43">
        <v>0.1125</v>
      </c>
      <c r="M178" s="43">
        <v>112.75</v>
      </c>
      <c r="N178" s="43">
        <v>82.5</v>
      </c>
      <c r="O178" s="43">
        <v>7.125</v>
      </c>
      <c r="P178" s="43">
        <v>0.35</v>
      </c>
    </row>
    <row r="179" spans="1:16" ht="14.45" customHeight="1">
      <c r="A179" s="38">
        <v>7</v>
      </c>
      <c r="B179" s="52" t="s">
        <v>160</v>
      </c>
      <c r="C179" s="50" t="s">
        <v>53</v>
      </c>
      <c r="D179" s="48">
        <v>200</v>
      </c>
      <c r="E179" s="43">
        <v>4.08</v>
      </c>
      <c r="F179" s="43">
        <v>3.54</v>
      </c>
      <c r="G179" s="43">
        <v>17.579999999999998</v>
      </c>
      <c r="H179" s="43">
        <v>118.5</v>
      </c>
      <c r="I179" s="43">
        <v>0.06</v>
      </c>
      <c r="J179" s="43">
        <v>1.58</v>
      </c>
      <c r="K179" s="43">
        <v>0.02</v>
      </c>
      <c r="L179" s="43">
        <v>0</v>
      </c>
      <c r="M179" s="43">
        <v>152.22</v>
      </c>
      <c r="N179" s="43">
        <v>124.56</v>
      </c>
      <c r="O179" s="43">
        <v>21.34</v>
      </c>
      <c r="P179" s="43">
        <v>0.48</v>
      </c>
    </row>
    <row r="180" spans="1:16" ht="18" customHeight="1">
      <c r="A180" s="38">
        <v>7</v>
      </c>
      <c r="B180" s="52"/>
      <c r="C180" s="52" t="s">
        <v>18</v>
      </c>
      <c r="D180" s="48"/>
      <c r="E180" s="52">
        <v>25.845999999999997</v>
      </c>
      <c r="F180" s="52">
        <v>20.353499999999997</v>
      </c>
      <c r="G180" s="52">
        <v>57.607999999999997</v>
      </c>
      <c r="H180" s="52">
        <v>516.99749999999995</v>
      </c>
      <c r="I180" s="52">
        <v>0.2455</v>
      </c>
      <c r="J180" s="52">
        <v>4.0994999999999999</v>
      </c>
      <c r="K180" s="52">
        <v>0.11650000000000001</v>
      </c>
      <c r="L180" s="52">
        <v>4.6724999999999994</v>
      </c>
      <c r="M180" s="52">
        <v>396.274</v>
      </c>
      <c r="N180" s="52">
        <v>414.46</v>
      </c>
      <c r="O180" s="52">
        <v>54.216999999999999</v>
      </c>
      <c r="P180" s="52">
        <v>2.2840000000000003</v>
      </c>
    </row>
    <row r="181" spans="1:16" ht="18" customHeight="1">
      <c r="A181" s="38">
        <v>7</v>
      </c>
      <c r="B181" s="83" t="s">
        <v>19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</row>
    <row r="182" spans="1:16" ht="18" customHeight="1">
      <c r="A182" s="38">
        <v>7</v>
      </c>
      <c r="B182" s="52" t="s">
        <v>262</v>
      </c>
      <c r="C182" s="50" t="s">
        <v>263</v>
      </c>
      <c r="D182" s="48">
        <v>60</v>
      </c>
      <c r="E182" s="39">
        <v>0.88800000000000001</v>
      </c>
      <c r="F182" s="39">
        <v>1.86</v>
      </c>
      <c r="G182" s="39">
        <v>5.19</v>
      </c>
      <c r="H182" s="39">
        <v>41.052</v>
      </c>
      <c r="I182" s="39">
        <v>0</v>
      </c>
      <c r="J182" s="39">
        <v>1.2E-2</v>
      </c>
      <c r="K182" s="39">
        <v>5.8979999999999997</v>
      </c>
      <c r="L182" s="39">
        <v>0.85199999999999987</v>
      </c>
      <c r="M182" s="39">
        <v>25.518000000000001</v>
      </c>
      <c r="N182" s="39">
        <v>13.2</v>
      </c>
      <c r="O182" s="39">
        <v>26.154</v>
      </c>
      <c r="P182" s="39">
        <v>0.85799999999999998</v>
      </c>
    </row>
    <row r="183" spans="1:16" ht="14.45" customHeight="1">
      <c r="B183" s="52" t="s">
        <v>224</v>
      </c>
      <c r="C183" s="50" t="s">
        <v>225</v>
      </c>
      <c r="D183" s="48">
        <v>200</v>
      </c>
      <c r="E183" s="39">
        <v>2.2000000000000002</v>
      </c>
      <c r="F183" s="39">
        <v>2.2000000000000002</v>
      </c>
      <c r="G183" s="39">
        <v>9.6</v>
      </c>
      <c r="H183" s="39">
        <v>67</v>
      </c>
      <c r="I183" s="39">
        <v>0</v>
      </c>
      <c r="J183" s="39">
        <v>0</v>
      </c>
      <c r="K183" s="39">
        <v>6.6</v>
      </c>
      <c r="L183" s="39">
        <v>1</v>
      </c>
      <c r="M183" s="39">
        <v>21.4</v>
      </c>
      <c r="N183" s="39">
        <v>18.2</v>
      </c>
      <c r="O183" s="39">
        <v>44.8</v>
      </c>
      <c r="P183" s="39">
        <v>0.8</v>
      </c>
    </row>
    <row r="184" spans="1:16" ht="16.5" customHeight="1">
      <c r="B184" s="52" t="s">
        <v>228</v>
      </c>
      <c r="C184" s="50" t="s">
        <v>226</v>
      </c>
      <c r="D184" s="48">
        <v>90</v>
      </c>
      <c r="E184" s="39">
        <v>11.79</v>
      </c>
      <c r="F184" s="39">
        <v>13.86</v>
      </c>
      <c r="G184" s="39">
        <v>8.7299999999999986</v>
      </c>
      <c r="H184" s="39">
        <v>206.82</v>
      </c>
      <c r="I184" s="39">
        <v>0</v>
      </c>
      <c r="J184" s="39">
        <v>0.09</v>
      </c>
      <c r="K184" s="39">
        <v>0</v>
      </c>
      <c r="L184" s="39">
        <v>3.06</v>
      </c>
      <c r="M184" s="39">
        <v>16.559999999999999</v>
      </c>
      <c r="N184" s="39">
        <v>13.59</v>
      </c>
      <c r="O184" s="39">
        <v>114.84</v>
      </c>
      <c r="P184" s="39">
        <v>1.2599999999999998</v>
      </c>
    </row>
    <row r="185" spans="1:16" ht="18" customHeight="1">
      <c r="B185" s="52" t="s">
        <v>229</v>
      </c>
      <c r="C185" s="50" t="s">
        <v>227</v>
      </c>
      <c r="D185" s="48">
        <v>150</v>
      </c>
      <c r="E185" s="39">
        <v>2.6850000000000001</v>
      </c>
      <c r="F185" s="39">
        <v>7.9950000000000001</v>
      </c>
      <c r="G185" s="39">
        <v>15.84</v>
      </c>
      <c r="H185" s="39">
        <v>146.05500000000001</v>
      </c>
      <c r="I185" s="39">
        <v>0.15</v>
      </c>
      <c r="J185" s="39">
        <v>34.875</v>
      </c>
      <c r="K185" s="39">
        <v>0</v>
      </c>
      <c r="L185" s="39">
        <v>6.7200000000000015</v>
      </c>
      <c r="M185" s="39">
        <v>36.6</v>
      </c>
      <c r="N185" s="39">
        <v>78.930000000000007</v>
      </c>
      <c r="O185" s="39">
        <v>34.365000000000002</v>
      </c>
      <c r="P185" s="39">
        <v>1.29</v>
      </c>
    </row>
    <row r="186" spans="1:16" ht="18" customHeight="1">
      <c r="B186" s="52" t="s">
        <v>149</v>
      </c>
      <c r="C186" s="50" t="s">
        <v>49</v>
      </c>
      <c r="D186" s="48">
        <v>200</v>
      </c>
      <c r="E186" s="39">
        <v>0.16</v>
      </c>
      <c r="F186" s="39">
        <v>0.16</v>
      </c>
      <c r="G186" s="39">
        <v>19.88</v>
      </c>
      <c r="H186" s="39">
        <v>81.599999999999994</v>
      </c>
      <c r="I186" s="39">
        <v>0.02</v>
      </c>
      <c r="J186" s="39">
        <v>0.9</v>
      </c>
      <c r="K186" s="39">
        <v>0</v>
      </c>
      <c r="L186" s="39">
        <v>0.08</v>
      </c>
      <c r="M186" s="39">
        <v>13.94</v>
      </c>
      <c r="N186" s="39">
        <v>4.4000000000000004</v>
      </c>
      <c r="O186" s="39">
        <v>5.14</v>
      </c>
      <c r="P186" s="39">
        <v>0.93600000000000005</v>
      </c>
    </row>
    <row r="187" spans="1:16" ht="16.149999999999999" customHeight="1">
      <c r="B187" s="52" t="s">
        <v>57</v>
      </c>
      <c r="C187" s="50" t="s">
        <v>20</v>
      </c>
      <c r="D187" s="48">
        <v>30</v>
      </c>
      <c r="E187" s="39">
        <v>2.2999999999999998</v>
      </c>
      <c r="F187" s="39">
        <v>0.20000000000000004</v>
      </c>
      <c r="G187" s="39">
        <v>14.8</v>
      </c>
      <c r="H187" s="39">
        <v>70.2</v>
      </c>
      <c r="I187" s="39">
        <v>0</v>
      </c>
      <c r="J187" s="39">
        <v>0</v>
      </c>
      <c r="K187" s="39">
        <v>0</v>
      </c>
      <c r="L187" s="39">
        <v>0.3</v>
      </c>
      <c r="M187" s="39">
        <v>6</v>
      </c>
      <c r="N187" s="39">
        <v>19.5</v>
      </c>
      <c r="O187" s="39">
        <v>4.2</v>
      </c>
      <c r="P187" s="39">
        <v>0.3</v>
      </c>
    </row>
    <row r="188" spans="1:16" ht="13.9" customHeight="1">
      <c r="B188" s="52" t="s">
        <v>148</v>
      </c>
      <c r="C188" s="50" t="s">
        <v>21</v>
      </c>
      <c r="D188" s="48">
        <v>40</v>
      </c>
      <c r="E188" s="39">
        <v>2.6</v>
      </c>
      <c r="F188" s="39">
        <v>0.5</v>
      </c>
      <c r="G188" s="39">
        <v>15.8</v>
      </c>
      <c r="H188" s="39">
        <v>78.099999999999994</v>
      </c>
      <c r="I188" s="39">
        <v>0.1</v>
      </c>
      <c r="J188" s="39">
        <v>0</v>
      </c>
      <c r="K188" s="39">
        <v>0</v>
      </c>
      <c r="L188" s="39">
        <v>0.6</v>
      </c>
      <c r="M188" s="39">
        <v>11.599999999999998</v>
      </c>
      <c r="N188" s="39">
        <v>60</v>
      </c>
      <c r="O188" s="39">
        <v>18.8</v>
      </c>
      <c r="P188" s="39">
        <v>1.6</v>
      </c>
    </row>
    <row r="189" spans="1:16" ht="13.9" customHeight="1">
      <c r="B189" s="48"/>
      <c r="C189" s="50" t="s">
        <v>18</v>
      </c>
      <c r="D189" s="48"/>
      <c r="E189" s="60">
        <v>22.623000000000001</v>
      </c>
      <c r="F189" s="60">
        <v>26.775000000000002</v>
      </c>
      <c r="G189" s="60">
        <v>89.839999999999989</v>
      </c>
      <c r="H189" s="60">
        <v>690.827</v>
      </c>
      <c r="I189" s="60">
        <v>0.27</v>
      </c>
      <c r="J189" s="60">
        <v>35.876999999999995</v>
      </c>
      <c r="K189" s="60">
        <v>12.497999999999999</v>
      </c>
      <c r="L189" s="60">
        <v>12.612000000000002</v>
      </c>
      <c r="M189" s="60">
        <v>131.61799999999999</v>
      </c>
      <c r="N189" s="60">
        <v>207.82</v>
      </c>
      <c r="O189" s="60">
        <v>248.29899999999998</v>
      </c>
      <c r="P189" s="60">
        <v>7.0440000000000005</v>
      </c>
    </row>
    <row r="190" spans="1:16" ht="18" customHeight="1">
      <c r="A190" s="38">
        <v>7</v>
      </c>
      <c r="B190" s="83" t="s">
        <v>22</v>
      </c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</row>
    <row r="191" spans="1:16" ht="22.9" customHeight="1">
      <c r="A191" s="38">
        <v>7</v>
      </c>
      <c r="B191" s="52" t="s">
        <v>163</v>
      </c>
      <c r="C191" s="50" t="s">
        <v>50</v>
      </c>
      <c r="D191" s="48">
        <v>150</v>
      </c>
      <c r="E191" s="43">
        <v>12.675000000000001</v>
      </c>
      <c r="F191" s="43">
        <v>19.425000000000001</v>
      </c>
      <c r="G191" s="43">
        <v>3.15</v>
      </c>
      <c r="H191" s="43">
        <v>238.125</v>
      </c>
      <c r="I191" s="43">
        <v>0.06</v>
      </c>
      <c r="J191" s="43">
        <v>0.3</v>
      </c>
      <c r="K191" s="43">
        <v>0.19500000000000001</v>
      </c>
      <c r="L191" s="43">
        <v>0.375</v>
      </c>
      <c r="M191" s="43">
        <v>108</v>
      </c>
      <c r="N191" s="43">
        <v>201.75</v>
      </c>
      <c r="O191" s="43">
        <v>16.5</v>
      </c>
      <c r="P191" s="43">
        <v>2.1</v>
      </c>
    </row>
    <row r="192" spans="1:16" ht="30" customHeight="1">
      <c r="B192" s="52" t="s">
        <v>57</v>
      </c>
      <c r="C192" s="50" t="s">
        <v>20</v>
      </c>
      <c r="D192" s="48">
        <v>30</v>
      </c>
      <c r="E192" s="43">
        <v>2.2999999999999998</v>
      </c>
      <c r="F192" s="43">
        <v>0.20000000000000004</v>
      </c>
      <c r="G192" s="43">
        <v>14.8</v>
      </c>
      <c r="H192" s="43">
        <v>70.2</v>
      </c>
      <c r="I192" s="43">
        <v>0</v>
      </c>
      <c r="J192" s="43">
        <v>0</v>
      </c>
      <c r="K192" s="43">
        <v>0</v>
      </c>
      <c r="L192" s="43">
        <v>0.3</v>
      </c>
      <c r="M192" s="43">
        <v>6</v>
      </c>
      <c r="N192" s="43">
        <v>19.5</v>
      </c>
      <c r="O192" s="43">
        <v>4.2</v>
      </c>
      <c r="P192" s="43">
        <v>0.3</v>
      </c>
    </row>
    <row r="193" spans="1:16" ht="14.45" customHeight="1">
      <c r="B193" s="52" t="s">
        <v>181</v>
      </c>
      <c r="C193" s="46" t="s">
        <v>26</v>
      </c>
      <c r="D193" s="48" t="s">
        <v>109</v>
      </c>
      <c r="E193" s="43">
        <v>0.08</v>
      </c>
      <c r="F193" s="43">
        <v>0.02</v>
      </c>
      <c r="G193" s="43">
        <v>15</v>
      </c>
      <c r="H193" s="43">
        <v>60.5</v>
      </c>
      <c r="I193" s="43">
        <v>0</v>
      </c>
      <c r="J193" s="43">
        <v>0</v>
      </c>
      <c r="K193" s="43">
        <v>0.04</v>
      </c>
      <c r="L193" s="43">
        <v>0</v>
      </c>
      <c r="M193" s="43">
        <v>11.1</v>
      </c>
      <c r="N193" s="43">
        <v>1.4</v>
      </c>
      <c r="O193" s="43">
        <v>2.8</v>
      </c>
      <c r="P193" s="43">
        <v>0.28000000000000003</v>
      </c>
    </row>
    <row r="194" spans="1:16" ht="14.45" customHeight="1">
      <c r="A194" s="38">
        <v>7</v>
      </c>
      <c r="B194" s="52"/>
      <c r="C194" s="52" t="s">
        <v>18</v>
      </c>
      <c r="D194" s="48"/>
      <c r="E194" s="52">
        <v>15.055000000000001</v>
      </c>
      <c r="F194" s="52">
        <v>19.645</v>
      </c>
      <c r="G194" s="52">
        <v>32.950000000000003</v>
      </c>
      <c r="H194" s="52">
        <v>368.82499999999999</v>
      </c>
      <c r="I194" s="52">
        <v>0.06</v>
      </c>
      <c r="J194" s="52">
        <v>0.3</v>
      </c>
      <c r="K194" s="52">
        <v>0.23500000000000001</v>
      </c>
      <c r="L194" s="52">
        <v>0.67500000000000004</v>
      </c>
      <c r="M194" s="52">
        <v>125.1</v>
      </c>
      <c r="N194" s="52">
        <v>222.65</v>
      </c>
      <c r="O194" s="52">
        <v>23.5</v>
      </c>
      <c r="P194" s="52">
        <v>2.6799999999999997</v>
      </c>
    </row>
    <row r="195" spans="1:16" ht="13.9" customHeight="1">
      <c r="A195" s="38">
        <v>7</v>
      </c>
      <c r="B195" s="52"/>
      <c r="C195" s="52" t="s">
        <v>31</v>
      </c>
      <c r="D195" s="48"/>
      <c r="E195" s="52">
        <v>63.524000000000001</v>
      </c>
      <c r="F195" s="52">
        <v>66.773499999999999</v>
      </c>
      <c r="G195" s="52">
        <v>180.398</v>
      </c>
      <c r="H195" s="52">
        <v>1576.6495</v>
      </c>
      <c r="I195" s="52">
        <v>0.57550000000000001</v>
      </c>
      <c r="J195" s="52">
        <v>40.276499999999992</v>
      </c>
      <c r="K195" s="52">
        <v>12.849499999999999</v>
      </c>
      <c r="L195" s="52">
        <v>17.959500000000002</v>
      </c>
      <c r="M195" s="52">
        <v>652.99199999999996</v>
      </c>
      <c r="N195" s="52">
        <v>844.93000000000006</v>
      </c>
      <c r="O195" s="52">
        <v>326.01599999999996</v>
      </c>
      <c r="P195" s="52">
        <v>12.008000000000001</v>
      </c>
    </row>
    <row r="196" spans="1:16" s="34" customFormat="1" ht="20.100000000000001" customHeight="1">
      <c r="B196" s="40"/>
      <c r="C196" s="40"/>
      <c r="D196" s="65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s="34" customFormat="1" ht="20.100000000000001" customHeight="1">
      <c r="B197" s="55" t="s">
        <v>142</v>
      </c>
      <c r="C197" s="36"/>
      <c r="D197" s="65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</row>
    <row r="198" spans="1:16" s="34" customFormat="1" ht="20.100000000000001" customHeight="1">
      <c r="B198" s="55" t="s">
        <v>140</v>
      </c>
      <c r="C198" s="36"/>
      <c r="D198" s="65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s="34" customFormat="1" ht="20.100000000000001" customHeight="1">
      <c r="B199" s="55" t="s">
        <v>266</v>
      </c>
      <c r="C199" s="36"/>
      <c r="D199" s="65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</row>
    <row r="200" spans="1:16" s="34" customFormat="1" ht="20.100000000000001" hidden="1" customHeight="1">
      <c r="B200" s="40"/>
      <c r="C200" s="40"/>
      <c r="D200" s="65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</row>
    <row r="201" spans="1:16" s="34" customFormat="1" ht="36" customHeight="1">
      <c r="B201" s="84" t="s">
        <v>0</v>
      </c>
      <c r="C201" s="84" t="s">
        <v>1</v>
      </c>
      <c r="D201" s="85" t="s">
        <v>2</v>
      </c>
      <c r="E201" s="83" t="s">
        <v>3</v>
      </c>
      <c r="F201" s="83"/>
      <c r="G201" s="83"/>
      <c r="H201" s="83" t="s">
        <v>4</v>
      </c>
      <c r="I201" s="83" t="s">
        <v>5</v>
      </c>
      <c r="J201" s="83"/>
      <c r="K201" s="83"/>
      <c r="L201" s="83"/>
      <c r="M201" s="83" t="s">
        <v>6</v>
      </c>
      <c r="N201" s="83"/>
      <c r="O201" s="83"/>
      <c r="P201" s="83"/>
    </row>
    <row r="202" spans="1:16" s="34" customFormat="1" ht="28.15" customHeight="1">
      <c r="B202" s="84"/>
      <c r="C202" s="84"/>
      <c r="D202" s="85"/>
      <c r="E202" s="52" t="s">
        <v>7</v>
      </c>
      <c r="F202" s="52" t="s">
        <v>8</v>
      </c>
      <c r="G202" s="52" t="s">
        <v>9</v>
      </c>
      <c r="H202" s="83"/>
      <c r="I202" s="52" t="s">
        <v>134</v>
      </c>
      <c r="J202" s="52" t="s">
        <v>10</v>
      </c>
      <c r="K202" s="52" t="s">
        <v>11</v>
      </c>
      <c r="L202" s="52" t="s">
        <v>12</v>
      </c>
      <c r="M202" s="52" t="s">
        <v>13</v>
      </c>
      <c r="N202" s="52" t="s">
        <v>14</v>
      </c>
      <c r="O202" s="52" t="s">
        <v>15</v>
      </c>
      <c r="P202" s="52" t="s">
        <v>16</v>
      </c>
    </row>
    <row r="203" spans="1:16" ht="12.6" customHeight="1">
      <c r="A203" s="38">
        <v>8</v>
      </c>
      <c r="B203" s="83" t="s">
        <v>17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</row>
    <row r="204" spans="1:16" ht="29.45" customHeight="1">
      <c r="B204" s="52" t="s">
        <v>153</v>
      </c>
      <c r="C204" s="50" t="s">
        <v>230</v>
      </c>
      <c r="D204" s="48" t="s">
        <v>257</v>
      </c>
      <c r="E204" s="51">
        <v>9.5040000000000013</v>
      </c>
      <c r="F204" s="51">
        <v>7.7759999999999998</v>
      </c>
      <c r="G204" s="51">
        <v>34.24</v>
      </c>
      <c r="H204" s="51">
        <v>244.96</v>
      </c>
      <c r="I204" s="51">
        <v>0.11200000000000002</v>
      </c>
      <c r="J204" s="51">
        <v>1.8559999999999999</v>
      </c>
      <c r="K204" s="51">
        <v>6.4000000000000001E-2</v>
      </c>
      <c r="L204" s="51">
        <v>2.0960000000000001</v>
      </c>
      <c r="M204" s="51">
        <v>76.8</v>
      </c>
      <c r="N204" s="51">
        <v>98.08</v>
      </c>
      <c r="O204" s="51">
        <v>23.2</v>
      </c>
      <c r="P204" s="51">
        <v>28.08</v>
      </c>
    </row>
    <row r="205" spans="1:16" ht="14.45" hidden="1" customHeight="1">
      <c r="B205" s="52">
        <v>0</v>
      </c>
      <c r="C205" s="50" t="s">
        <v>182</v>
      </c>
      <c r="D205" s="48">
        <v>150</v>
      </c>
      <c r="E205" s="51">
        <v>1.32</v>
      </c>
      <c r="F205" s="51" t="e">
        <v>#REF!</v>
      </c>
      <c r="G205" s="51" t="e">
        <v>#REF!</v>
      </c>
      <c r="H205" s="51" t="e">
        <v>#REF!</v>
      </c>
      <c r="I205" s="51" t="e">
        <v>#REF!</v>
      </c>
      <c r="J205" s="51" t="e">
        <v>#REF!</v>
      </c>
      <c r="K205" s="51" t="e">
        <v>#REF!</v>
      </c>
      <c r="L205" s="51" t="e">
        <v>#REF!</v>
      </c>
      <c r="M205" s="51" t="e">
        <v>#REF!</v>
      </c>
      <c r="N205" s="51" t="e">
        <v>#REF!</v>
      </c>
      <c r="O205" s="51" t="e">
        <v>#REF!</v>
      </c>
      <c r="P205" s="51" t="e">
        <v>#REF!</v>
      </c>
    </row>
    <row r="206" spans="1:16" ht="13.9" hidden="1" customHeight="1">
      <c r="B206" s="52" t="s">
        <v>178</v>
      </c>
      <c r="C206" s="50" t="s">
        <v>231</v>
      </c>
      <c r="D206" s="48">
        <v>5</v>
      </c>
      <c r="E206" s="51">
        <v>0.14000000000000001</v>
      </c>
      <c r="F206" s="51">
        <v>1.56</v>
      </c>
      <c r="G206" s="51">
        <v>8.3759999999999994</v>
      </c>
      <c r="H206" s="51">
        <v>52.823999999999998</v>
      </c>
      <c r="I206" s="51">
        <v>8.0000000000000002E-3</v>
      </c>
      <c r="J206" s="51">
        <v>0.02</v>
      </c>
      <c r="K206" s="51">
        <v>2.4E-2</v>
      </c>
      <c r="L206" s="51">
        <v>1.008</v>
      </c>
      <c r="M206" s="51">
        <v>7.3680000000000003</v>
      </c>
      <c r="N206" s="51">
        <v>13.768000000000002</v>
      </c>
      <c r="O206" s="51">
        <v>1.536</v>
      </c>
      <c r="P206" s="51">
        <v>0.16800000000000001</v>
      </c>
    </row>
    <row r="207" spans="1:16" ht="13.9" hidden="1" customHeight="1">
      <c r="B207" s="52">
        <v>0</v>
      </c>
      <c r="C207" s="50" t="s">
        <v>18</v>
      </c>
      <c r="D207" s="48">
        <v>5</v>
      </c>
      <c r="E207" s="51">
        <v>37.24</v>
      </c>
      <c r="F207" s="51" t="e">
        <v>#REF!</v>
      </c>
      <c r="G207" s="51" t="e">
        <v>#REF!</v>
      </c>
      <c r="H207" s="51" t="e">
        <v>#REF!</v>
      </c>
      <c r="I207" s="51" t="e">
        <v>#REF!</v>
      </c>
      <c r="J207" s="51" t="e">
        <v>#REF!</v>
      </c>
      <c r="K207" s="51" t="e">
        <v>#REF!</v>
      </c>
      <c r="L207" s="51" t="e">
        <v>#REF!</v>
      </c>
      <c r="M207" s="51" t="e">
        <v>#REF!</v>
      </c>
      <c r="N207" s="51" t="e">
        <v>#REF!</v>
      </c>
      <c r="O207" s="51" t="e">
        <v>#REF!</v>
      </c>
      <c r="P207" s="51" t="e">
        <v>#REF!</v>
      </c>
    </row>
    <row r="208" spans="1:16" ht="13.9" customHeight="1">
      <c r="A208" s="38">
        <v>8</v>
      </c>
      <c r="B208" s="52"/>
      <c r="C208" s="50" t="s">
        <v>182</v>
      </c>
      <c r="D208" s="48">
        <v>40</v>
      </c>
      <c r="E208" s="51">
        <v>1.32</v>
      </c>
      <c r="F208" s="51">
        <v>1.56</v>
      </c>
      <c r="G208" s="51">
        <v>8.3759999999999994</v>
      </c>
      <c r="H208" s="51">
        <v>52.823999999999998</v>
      </c>
      <c r="I208" s="51">
        <v>8.0000000000000002E-3</v>
      </c>
      <c r="J208" s="51">
        <v>0.02</v>
      </c>
      <c r="K208" s="51">
        <v>2.4E-2</v>
      </c>
      <c r="L208" s="51">
        <v>1.008</v>
      </c>
      <c r="M208" s="51">
        <v>7.3680000000000003</v>
      </c>
      <c r="N208" s="51">
        <v>13.768000000000002</v>
      </c>
      <c r="O208" s="51">
        <v>1.536</v>
      </c>
      <c r="P208" s="51">
        <v>0.16800000000000001</v>
      </c>
    </row>
    <row r="209" spans="1:16" ht="14.45" customHeight="1">
      <c r="A209" s="38">
        <v>8</v>
      </c>
      <c r="B209" s="52" t="s">
        <v>178</v>
      </c>
      <c r="C209" s="50" t="s">
        <v>231</v>
      </c>
      <c r="D209" s="48" t="s">
        <v>258</v>
      </c>
      <c r="E209" s="51">
        <v>0.14000000000000001</v>
      </c>
      <c r="F209" s="51">
        <v>0.02</v>
      </c>
      <c r="G209" s="51">
        <v>15.2</v>
      </c>
      <c r="H209" s="51">
        <v>61.54</v>
      </c>
      <c r="I209" s="51">
        <v>0</v>
      </c>
      <c r="J209" s="51">
        <v>2.84</v>
      </c>
      <c r="K209" s="51">
        <v>0</v>
      </c>
      <c r="L209" s="51">
        <v>0.02</v>
      </c>
      <c r="M209" s="51">
        <v>14.2</v>
      </c>
      <c r="N209" s="51">
        <v>4.4000000000000004</v>
      </c>
      <c r="O209" s="51">
        <v>2.4</v>
      </c>
      <c r="P209" s="51">
        <v>0.36</v>
      </c>
    </row>
    <row r="210" spans="1:16" ht="18" customHeight="1">
      <c r="A210" s="38">
        <v>8</v>
      </c>
      <c r="B210" s="52"/>
      <c r="C210" s="52" t="s">
        <v>18</v>
      </c>
      <c r="D210" s="48"/>
      <c r="E210" s="52">
        <v>10.964000000000002</v>
      </c>
      <c r="F210" s="52">
        <v>9.3559999999999999</v>
      </c>
      <c r="G210" s="52">
        <v>57.816000000000003</v>
      </c>
      <c r="H210" s="52">
        <v>359.32400000000001</v>
      </c>
      <c r="I210" s="52">
        <v>0.12000000000000002</v>
      </c>
      <c r="J210" s="52">
        <v>4.7159999999999993</v>
      </c>
      <c r="K210" s="52">
        <v>8.7999999999999995E-2</v>
      </c>
      <c r="L210" s="52">
        <v>3.1240000000000001</v>
      </c>
      <c r="M210" s="52">
        <v>98.367999999999995</v>
      </c>
      <c r="N210" s="52">
        <v>116.248</v>
      </c>
      <c r="O210" s="52">
        <v>27.135999999999999</v>
      </c>
      <c r="P210" s="52">
        <v>28.607999999999997</v>
      </c>
    </row>
    <row r="211" spans="1:16" ht="13.15" customHeight="1">
      <c r="A211" s="38">
        <v>8</v>
      </c>
      <c r="B211" s="83" t="s">
        <v>19</v>
      </c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</row>
    <row r="212" spans="1:16" ht="14.45" customHeight="1">
      <c r="B212" s="52" t="s">
        <v>234</v>
      </c>
      <c r="C212" s="50" t="s">
        <v>232</v>
      </c>
      <c r="D212" s="48">
        <v>60</v>
      </c>
      <c r="E212" s="39">
        <v>0.48</v>
      </c>
      <c r="F212" s="39">
        <v>0.06</v>
      </c>
      <c r="G212" s="39">
        <v>1.02</v>
      </c>
      <c r="H212" s="39">
        <v>6.54</v>
      </c>
      <c r="I212" s="39">
        <v>1.2E-2</v>
      </c>
      <c r="J212" s="39">
        <v>3</v>
      </c>
      <c r="K212" s="39">
        <v>0</v>
      </c>
      <c r="L212" s="39">
        <v>0.06</v>
      </c>
      <c r="M212" s="39">
        <v>13.8</v>
      </c>
      <c r="N212" s="39">
        <v>14.4</v>
      </c>
      <c r="O212" s="39">
        <v>8.4</v>
      </c>
      <c r="P212" s="39">
        <v>0.36</v>
      </c>
    </row>
    <row r="213" spans="1:16" ht="14.45" customHeight="1">
      <c r="B213" s="52" t="s">
        <v>235</v>
      </c>
      <c r="C213" s="50" t="s">
        <v>233</v>
      </c>
      <c r="D213" s="48">
        <v>60</v>
      </c>
      <c r="E213" s="39">
        <v>0.66</v>
      </c>
      <c r="F213" s="39">
        <v>0.06</v>
      </c>
      <c r="G213" s="39">
        <v>2.1</v>
      </c>
      <c r="H213" s="39">
        <v>11.58</v>
      </c>
      <c r="I213" s="39">
        <v>6.0000000000000001E-3</v>
      </c>
      <c r="J213" s="39">
        <v>9</v>
      </c>
      <c r="K213" s="39">
        <v>0</v>
      </c>
      <c r="L213" s="39">
        <v>0.42</v>
      </c>
      <c r="M213" s="39">
        <v>6</v>
      </c>
      <c r="N213" s="39">
        <v>21</v>
      </c>
      <c r="O213" s="39">
        <v>9</v>
      </c>
      <c r="P213" s="39">
        <v>0.48</v>
      </c>
    </row>
    <row r="214" spans="1:16" ht="14.45" customHeight="1">
      <c r="B214" s="52"/>
      <c r="C214" s="50" t="s">
        <v>95</v>
      </c>
      <c r="D214" s="48"/>
      <c r="E214" s="39">
        <v>0.57000000000000006</v>
      </c>
      <c r="F214" s="39">
        <v>0.06</v>
      </c>
      <c r="G214" s="39">
        <v>1.56</v>
      </c>
      <c r="H214" s="39">
        <v>9.06</v>
      </c>
      <c r="I214" s="39">
        <v>8.9999999999999993E-3</v>
      </c>
      <c r="J214" s="39">
        <v>6</v>
      </c>
      <c r="K214" s="39">
        <v>0</v>
      </c>
      <c r="L214" s="39">
        <v>0.23999999999999996</v>
      </c>
      <c r="M214" s="39">
        <v>9.9</v>
      </c>
      <c r="N214" s="39">
        <v>17.7</v>
      </c>
      <c r="O214" s="39">
        <v>8.6999999999999993</v>
      </c>
      <c r="P214" s="39">
        <v>0.42</v>
      </c>
    </row>
    <row r="215" spans="1:16" ht="31.15" customHeight="1">
      <c r="A215" s="38">
        <v>8</v>
      </c>
      <c r="B215" s="52" t="s">
        <v>156</v>
      </c>
      <c r="C215" s="50" t="s">
        <v>236</v>
      </c>
      <c r="D215" s="48" t="s">
        <v>256</v>
      </c>
      <c r="E215" s="39">
        <v>1.86</v>
      </c>
      <c r="F215" s="39">
        <v>5.5</v>
      </c>
      <c r="G215" s="39">
        <v>13.559999999999997</v>
      </c>
      <c r="H215" s="39">
        <v>111.17999999999998</v>
      </c>
      <c r="I215" s="39">
        <v>3.0000000000000001E-3</v>
      </c>
      <c r="J215" s="39">
        <v>0.04</v>
      </c>
      <c r="K215" s="39">
        <v>16</v>
      </c>
      <c r="L215" s="39">
        <v>2.3200000000000003</v>
      </c>
      <c r="M215" s="39">
        <v>21.24</v>
      </c>
      <c r="N215" s="39">
        <v>26.9</v>
      </c>
      <c r="O215" s="39">
        <v>58.5</v>
      </c>
      <c r="P215" s="39">
        <v>0.82</v>
      </c>
    </row>
    <row r="216" spans="1:16" ht="15.75" hidden="1" customHeight="1">
      <c r="B216" s="52" t="s">
        <v>190</v>
      </c>
      <c r="C216" s="50" t="s">
        <v>171</v>
      </c>
      <c r="D216" s="48">
        <v>150</v>
      </c>
      <c r="E216" s="39">
        <v>16.261000000000003</v>
      </c>
      <c r="F216" s="39">
        <v>4.5</v>
      </c>
      <c r="G216" s="39">
        <v>26.4</v>
      </c>
      <c r="H216" s="39">
        <v>168.3</v>
      </c>
      <c r="I216" s="39">
        <v>0</v>
      </c>
      <c r="J216" s="39">
        <v>0</v>
      </c>
      <c r="K216" s="39">
        <v>0</v>
      </c>
      <c r="L216" s="39">
        <v>1.05</v>
      </c>
      <c r="M216" s="39">
        <v>4.8</v>
      </c>
      <c r="N216" s="39">
        <v>21.15</v>
      </c>
      <c r="O216" s="39">
        <v>37.200000000000003</v>
      </c>
      <c r="P216" s="39">
        <v>1.05</v>
      </c>
    </row>
    <row r="217" spans="1:16" ht="0.6" customHeight="1">
      <c r="B217" s="52">
        <v>0</v>
      </c>
      <c r="C217" s="50" t="s">
        <v>176</v>
      </c>
      <c r="D217" s="48" t="e">
        <v>#REF!</v>
      </c>
      <c r="E217" s="39">
        <v>14.16</v>
      </c>
      <c r="F217" s="39" t="e">
        <v>#REF!</v>
      </c>
      <c r="G217" s="39" t="e">
        <v>#REF!</v>
      </c>
      <c r="H217" s="39" t="e">
        <v>#REF!</v>
      </c>
      <c r="I217" s="39" t="e">
        <v>#REF!</v>
      </c>
      <c r="J217" s="39" t="e">
        <v>#REF!</v>
      </c>
      <c r="K217" s="39" t="e">
        <v>#REF!</v>
      </c>
      <c r="L217" s="39" t="e">
        <v>#REF!</v>
      </c>
      <c r="M217" s="39" t="e">
        <v>#REF!</v>
      </c>
      <c r="N217" s="39" t="e">
        <v>#REF!</v>
      </c>
      <c r="O217" s="39" t="e">
        <v>#REF!</v>
      </c>
      <c r="P217" s="39" t="e">
        <v>#REF!</v>
      </c>
    </row>
    <row r="218" spans="1:16" ht="15.75" customHeight="1">
      <c r="B218" s="52" t="s">
        <v>190</v>
      </c>
      <c r="C218" s="50" t="s">
        <v>171</v>
      </c>
      <c r="D218" s="48" t="s">
        <v>252</v>
      </c>
      <c r="E218" s="39">
        <v>16.261000000000003</v>
      </c>
      <c r="F218" s="39">
        <v>18.606999999999999</v>
      </c>
      <c r="G218" s="39">
        <v>29.20000000000001</v>
      </c>
      <c r="H218" s="39">
        <v>369.34000000000009</v>
      </c>
      <c r="I218" s="39">
        <v>8.0000000000000016E-2</v>
      </c>
      <c r="J218" s="39">
        <v>0.80000000000000016</v>
      </c>
      <c r="K218" s="39">
        <v>0</v>
      </c>
      <c r="L218" s="39">
        <v>2.2500000000000004</v>
      </c>
      <c r="M218" s="39">
        <v>25.200000000000003</v>
      </c>
      <c r="N218" s="39">
        <v>42.19</v>
      </c>
      <c r="O218" s="39">
        <v>180.72000000000008</v>
      </c>
      <c r="P218" s="39">
        <v>2.73</v>
      </c>
    </row>
    <row r="219" spans="1:16" ht="16.149999999999999" customHeight="1">
      <c r="A219" s="38">
        <v>8</v>
      </c>
      <c r="B219" s="52" t="s">
        <v>147</v>
      </c>
      <c r="C219" s="50" t="s">
        <v>55</v>
      </c>
      <c r="D219" s="48">
        <v>200</v>
      </c>
      <c r="E219" s="39">
        <v>0.28000000000000003</v>
      </c>
      <c r="F219" s="39">
        <v>0.1</v>
      </c>
      <c r="G219" s="39">
        <v>28.88</v>
      </c>
      <c r="H219" s="39">
        <v>117.54</v>
      </c>
      <c r="I219" s="39">
        <v>0</v>
      </c>
      <c r="J219" s="39">
        <v>19.3</v>
      </c>
      <c r="K219" s="39">
        <v>0</v>
      </c>
      <c r="L219" s="39">
        <v>0.16</v>
      </c>
      <c r="M219" s="39">
        <v>13.66</v>
      </c>
      <c r="N219" s="39">
        <v>7.38</v>
      </c>
      <c r="O219" s="39">
        <v>5.78</v>
      </c>
      <c r="P219" s="39">
        <v>0.46800000000000003</v>
      </c>
    </row>
    <row r="220" spans="1:16" ht="16.149999999999999" customHeight="1">
      <c r="B220" s="52" t="s">
        <v>57</v>
      </c>
      <c r="C220" s="50" t="s">
        <v>20</v>
      </c>
      <c r="D220" s="48">
        <v>30</v>
      </c>
      <c r="E220" s="39">
        <v>2.2999999999999998</v>
      </c>
      <c r="F220" s="39">
        <v>0.20000000000000004</v>
      </c>
      <c r="G220" s="39">
        <v>14.8</v>
      </c>
      <c r="H220" s="39">
        <v>70.2</v>
      </c>
      <c r="I220" s="39">
        <v>0</v>
      </c>
      <c r="J220" s="39">
        <v>0</v>
      </c>
      <c r="K220" s="39">
        <v>0</v>
      </c>
      <c r="L220" s="39">
        <v>0.3</v>
      </c>
      <c r="M220" s="39">
        <v>6</v>
      </c>
      <c r="N220" s="39">
        <v>19.5</v>
      </c>
      <c r="O220" s="39">
        <v>4.2</v>
      </c>
      <c r="P220" s="39">
        <v>0.3</v>
      </c>
    </row>
    <row r="221" spans="1:16" ht="16.149999999999999" customHeight="1">
      <c r="B221" s="52" t="s">
        <v>148</v>
      </c>
      <c r="C221" s="50" t="s">
        <v>21</v>
      </c>
      <c r="D221" s="48">
        <v>40</v>
      </c>
      <c r="E221" s="39">
        <v>2.6</v>
      </c>
      <c r="F221" s="39">
        <v>0.5</v>
      </c>
      <c r="G221" s="39">
        <v>15.8</v>
      </c>
      <c r="H221" s="39">
        <v>78.099999999999994</v>
      </c>
      <c r="I221" s="39">
        <v>0.1</v>
      </c>
      <c r="J221" s="39">
        <v>0</v>
      </c>
      <c r="K221" s="39">
        <v>0</v>
      </c>
      <c r="L221" s="39">
        <v>0.6</v>
      </c>
      <c r="M221" s="39">
        <v>11.599999999999998</v>
      </c>
      <c r="N221" s="39">
        <v>60</v>
      </c>
      <c r="O221" s="39">
        <v>18.8</v>
      </c>
      <c r="P221" s="39">
        <v>1.6</v>
      </c>
    </row>
    <row r="222" spans="1:16" ht="15.6" customHeight="1">
      <c r="A222" s="38">
        <v>8</v>
      </c>
      <c r="B222" s="53"/>
      <c r="C222" s="52" t="s">
        <v>18</v>
      </c>
      <c r="D222" s="66"/>
      <c r="E222" s="52">
        <v>23.871000000000006</v>
      </c>
      <c r="F222" s="60">
        <v>24.966999999999999</v>
      </c>
      <c r="G222" s="60">
        <v>103.8</v>
      </c>
      <c r="H222" s="60">
        <v>755.42000000000007</v>
      </c>
      <c r="I222" s="60">
        <v>0.192</v>
      </c>
      <c r="J222" s="60">
        <v>26.14</v>
      </c>
      <c r="K222" s="60">
        <v>16</v>
      </c>
      <c r="L222" s="60">
        <v>5.87</v>
      </c>
      <c r="M222" s="60">
        <v>87.6</v>
      </c>
      <c r="N222" s="60">
        <v>173.67</v>
      </c>
      <c r="O222" s="60">
        <v>276.7000000000001</v>
      </c>
      <c r="P222" s="60">
        <v>6.3379999999999992</v>
      </c>
    </row>
    <row r="223" spans="1:16" ht="13.9" customHeight="1">
      <c r="A223" s="38">
        <v>8</v>
      </c>
      <c r="B223" s="83" t="s">
        <v>22</v>
      </c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</row>
    <row r="224" spans="1:16" ht="31.5" customHeight="1">
      <c r="A224" s="38">
        <v>8</v>
      </c>
      <c r="B224" s="52" t="s">
        <v>153</v>
      </c>
      <c r="C224" s="50" t="s">
        <v>264</v>
      </c>
      <c r="D224" s="48" t="s">
        <v>257</v>
      </c>
      <c r="E224" s="39">
        <v>11.231999999999998</v>
      </c>
      <c r="F224" s="39">
        <v>10</v>
      </c>
      <c r="G224" s="39">
        <v>68.304000000000002</v>
      </c>
      <c r="H224" s="39">
        <v>408.08</v>
      </c>
      <c r="I224" s="39">
        <v>0.22400000000000003</v>
      </c>
      <c r="J224" s="39">
        <v>0.59200000000000008</v>
      </c>
      <c r="K224" s="39">
        <v>3.2000000000000001E-2</v>
      </c>
      <c r="L224" s="39">
        <v>4.7679999999999998</v>
      </c>
      <c r="M224" s="39">
        <v>125.792</v>
      </c>
      <c r="N224" s="39">
        <v>175.50400000000002</v>
      </c>
      <c r="O224" s="39">
        <v>48.495999999999995</v>
      </c>
      <c r="P224" s="39">
        <v>2.0960000000000001</v>
      </c>
    </row>
    <row r="225" spans="1:16" ht="18" customHeight="1">
      <c r="B225" s="52" t="s">
        <v>151</v>
      </c>
      <c r="C225" s="50" t="s">
        <v>52</v>
      </c>
      <c r="D225" s="48">
        <v>200</v>
      </c>
      <c r="E225" s="39">
        <v>0.57999999999999996</v>
      </c>
      <c r="F225" s="39">
        <v>0.06</v>
      </c>
      <c r="G225" s="39">
        <v>30.2</v>
      </c>
      <c r="H225" s="39">
        <v>123.66</v>
      </c>
      <c r="I225" s="39">
        <v>0</v>
      </c>
      <c r="J225" s="39">
        <v>1.1000000000000001</v>
      </c>
      <c r="K225" s="39">
        <v>0</v>
      </c>
      <c r="L225" s="39">
        <v>0.18</v>
      </c>
      <c r="M225" s="39">
        <v>15.7</v>
      </c>
      <c r="N225" s="39">
        <v>16.32</v>
      </c>
      <c r="O225" s="39">
        <v>3.36</v>
      </c>
      <c r="P225" s="39">
        <v>0.38</v>
      </c>
    </row>
    <row r="226" spans="1:16" ht="13.9" customHeight="1">
      <c r="A226" s="38">
        <v>8</v>
      </c>
      <c r="B226" s="52"/>
      <c r="C226" s="50" t="s">
        <v>18</v>
      </c>
      <c r="D226" s="48"/>
      <c r="E226" s="52">
        <v>11.231999999999998</v>
      </c>
      <c r="F226" s="52">
        <v>10</v>
      </c>
      <c r="G226" s="52">
        <v>68.304000000000002</v>
      </c>
      <c r="H226" s="52">
        <v>408.08</v>
      </c>
      <c r="I226" s="52">
        <v>0.22400000000000003</v>
      </c>
      <c r="J226" s="52">
        <v>0.59200000000000008</v>
      </c>
      <c r="K226" s="52">
        <v>3.2000000000000001E-2</v>
      </c>
      <c r="L226" s="52">
        <v>4.7679999999999998</v>
      </c>
      <c r="M226" s="52">
        <v>125.792</v>
      </c>
      <c r="N226" s="52">
        <v>175.50400000000002</v>
      </c>
      <c r="O226" s="52">
        <v>48.495999999999995</v>
      </c>
      <c r="P226" s="52">
        <v>2.0960000000000001</v>
      </c>
    </row>
    <row r="227" spans="1:16" ht="13.15" customHeight="1">
      <c r="A227" s="38">
        <v>8</v>
      </c>
      <c r="B227" s="52"/>
      <c r="C227" s="52" t="s">
        <v>32</v>
      </c>
      <c r="D227" s="48"/>
      <c r="E227" s="52">
        <v>46.067000000000007</v>
      </c>
      <c r="F227" s="52">
        <v>44.323</v>
      </c>
      <c r="G227" s="52">
        <v>229.92</v>
      </c>
      <c r="H227" s="52">
        <v>1522.8240000000001</v>
      </c>
      <c r="I227" s="52">
        <v>0.53600000000000003</v>
      </c>
      <c r="J227" s="52">
        <v>31.448</v>
      </c>
      <c r="K227" s="52">
        <v>16.12</v>
      </c>
      <c r="L227" s="52">
        <v>13.762</v>
      </c>
      <c r="M227" s="52">
        <v>311.76</v>
      </c>
      <c r="N227" s="52">
        <v>465.42200000000003</v>
      </c>
      <c r="O227" s="52">
        <v>352.33200000000011</v>
      </c>
      <c r="P227" s="52">
        <v>37.042000000000002</v>
      </c>
    </row>
    <row r="228" spans="1:16" s="34" customFormat="1" ht="20.100000000000001" customHeight="1">
      <c r="B228" s="40"/>
      <c r="C228" s="40"/>
      <c r="D228" s="65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</row>
    <row r="229" spans="1:16" s="34" customFormat="1" ht="20.100000000000001" customHeight="1">
      <c r="B229" s="55" t="s">
        <v>143</v>
      </c>
      <c r="C229" s="36"/>
      <c r="D229" s="65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</row>
    <row r="230" spans="1:16" s="34" customFormat="1" ht="20.100000000000001" customHeight="1">
      <c r="B230" s="55" t="s">
        <v>140</v>
      </c>
      <c r="C230" s="36"/>
      <c r="D230" s="65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</row>
    <row r="231" spans="1:16" s="34" customFormat="1" ht="20.100000000000001" customHeight="1">
      <c r="B231" s="55" t="s">
        <v>266</v>
      </c>
      <c r="C231" s="36"/>
      <c r="D231" s="65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</row>
    <row r="232" spans="1:16" s="34" customFormat="1" ht="33.75" customHeight="1">
      <c r="B232" s="84" t="s">
        <v>0</v>
      </c>
      <c r="C232" s="84" t="s">
        <v>1</v>
      </c>
      <c r="D232" s="85" t="s">
        <v>2</v>
      </c>
      <c r="E232" s="83" t="s">
        <v>3</v>
      </c>
      <c r="F232" s="83"/>
      <c r="G232" s="83"/>
      <c r="H232" s="83" t="s">
        <v>4</v>
      </c>
      <c r="I232" s="83" t="s">
        <v>5</v>
      </c>
      <c r="J232" s="83"/>
      <c r="K232" s="83"/>
      <c r="L232" s="83"/>
      <c r="M232" s="83" t="s">
        <v>6</v>
      </c>
      <c r="N232" s="83"/>
      <c r="O232" s="83"/>
      <c r="P232" s="83"/>
    </row>
    <row r="233" spans="1:16" s="34" customFormat="1" ht="23.45" customHeight="1">
      <c r="B233" s="84"/>
      <c r="C233" s="84"/>
      <c r="D233" s="85"/>
      <c r="E233" s="52" t="s">
        <v>7</v>
      </c>
      <c r="F233" s="52" t="s">
        <v>8</v>
      </c>
      <c r="G233" s="52" t="s">
        <v>9</v>
      </c>
      <c r="H233" s="83"/>
      <c r="I233" s="52" t="s">
        <v>134</v>
      </c>
      <c r="J233" s="52" t="s">
        <v>10</v>
      </c>
      <c r="K233" s="52" t="s">
        <v>11</v>
      </c>
      <c r="L233" s="52" t="s">
        <v>12</v>
      </c>
      <c r="M233" s="52" t="s">
        <v>13</v>
      </c>
      <c r="N233" s="52" t="s">
        <v>14</v>
      </c>
      <c r="O233" s="52" t="s">
        <v>15</v>
      </c>
      <c r="P233" s="52" t="s">
        <v>16</v>
      </c>
    </row>
    <row r="234" spans="1:16" ht="14.45" customHeight="1">
      <c r="A234" s="38">
        <v>9</v>
      </c>
      <c r="B234" s="83" t="s">
        <v>17</v>
      </c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</row>
    <row r="235" spans="1:16" ht="14.45" customHeight="1">
      <c r="B235" s="52" t="s">
        <v>210</v>
      </c>
      <c r="C235" s="50" t="s">
        <v>209</v>
      </c>
      <c r="D235" s="48">
        <v>150</v>
      </c>
      <c r="E235" s="51">
        <v>10.6</v>
      </c>
      <c r="F235" s="51">
        <v>9.6</v>
      </c>
      <c r="G235" s="51">
        <v>38.200000000000003</v>
      </c>
      <c r="H235" s="51">
        <v>281.60000000000002</v>
      </c>
      <c r="I235" s="51">
        <v>0.06</v>
      </c>
      <c r="J235" s="51">
        <v>0.06</v>
      </c>
      <c r="K235" s="51">
        <v>0.06</v>
      </c>
      <c r="L235" s="51">
        <v>0.94</v>
      </c>
      <c r="M235" s="51">
        <v>168</v>
      </c>
      <c r="N235" s="51">
        <v>133.4</v>
      </c>
      <c r="O235" s="51">
        <v>14.6</v>
      </c>
      <c r="P235" s="51">
        <v>1</v>
      </c>
    </row>
    <row r="236" spans="1:16" ht="29.25" customHeight="1">
      <c r="B236" s="52"/>
      <c r="C236" s="50" t="s">
        <v>182</v>
      </c>
      <c r="D236" s="48">
        <v>38</v>
      </c>
      <c r="E236" s="51">
        <v>2.09</v>
      </c>
      <c r="F236" s="51">
        <v>2.4700000000000002</v>
      </c>
      <c r="G236" s="51">
        <v>13.262</v>
      </c>
      <c r="H236" s="51">
        <v>83.637999999999991</v>
      </c>
      <c r="I236" s="51">
        <v>1.52E-2</v>
      </c>
      <c r="J236" s="51">
        <v>3.4200000000000001E-2</v>
      </c>
      <c r="K236" s="51">
        <v>3.8000000000000006E-2</v>
      </c>
      <c r="L236" s="51">
        <v>1.5959999999999999</v>
      </c>
      <c r="M236" s="51">
        <v>11.665999999999999</v>
      </c>
      <c r="N236" s="51">
        <v>21.698</v>
      </c>
      <c r="O236" s="51">
        <v>2.4320000000000004</v>
      </c>
      <c r="P236" s="51">
        <v>0.26599999999999996</v>
      </c>
    </row>
    <row r="237" spans="1:16" ht="19.5" customHeight="1">
      <c r="B237" s="52"/>
      <c r="C237" s="50" t="s">
        <v>197</v>
      </c>
      <c r="D237" s="48">
        <v>150</v>
      </c>
      <c r="E237" s="51">
        <v>0.6</v>
      </c>
      <c r="F237" s="51">
        <v>0.6</v>
      </c>
      <c r="G237" s="51">
        <v>14.7</v>
      </c>
      <c r="H237" s="51">
        <v>66.600000000000009</v>
      </c>
      <c r="I237" s="51">
        <v>4.4999999999999998E-2</v>
      </c>
      <c r="J237" s="51">
        <v>15</v>
      </c>
      <c r="K237" s="51">
        <v>0</v>
      </c>
      <c r="L237" s="51">
        <v>0.3</v>
      </c>
      <c r="M237" s="51">
        <v>24</v>
      </c>
      <c r="N237" s="51">
        <v>16.5</v>
      </c>
      <c r="O237" s="51">
        <v>13.5</v>
      </c>
      <c r="P237" s="51">
        <v>3.3</v>
      </c>
    </row>
    <row r="238" spans="1:16" ht="17.25" customHeight="1">
      <c r="B238" s="52" t="s">
        <v>181</v>
      </c>
      <c r="C238" s="50" t="s">
        <v>26</v>
      </c>
      <c r="D238" s="48" t="s">
        <v>255</v>
      </c>
      <c r="E238" s="51">
        <v>0.08</v>
      </c>
      <c r="F238" s="51">
        <v>0.02</v>
      </c>
      <c r="G238" s="51">
        <v>15</v>
      </c>
      <c r="H238" s="51">
        <v>60.5</v>
      </c>
      <c r="I238" s="51">
        <v>0</v>
      </c>
      <c r="J238" s="51">
        <v>0</v>
      </c>
      <c r="K238" s="51">
        <v>0.04</v>
      </c>
      <c r="L238" s="51">
        <v>0</v>
      </c>
      <c r="M238" s="51">
        <v>11.1</v>
      </c>
      <c r="N238" s="51">
        <v>1.4</v>
      </c>
      <c r="O238" s="51">
        <v>2.8</v>
      </c>
      <c r="P238" s="51">
        <v>0.28000000000000003</v>
      </c>
    </row>
    <row r="239" spans="1:16" ht="14.45" customHeight="1">
      <c r="A239" s="38">
        <v>9</v>
      </c>
      <c r="B239" s="52"/>
      <c r="C239" s="52" t="s">
        <v>18</v>
      </c>
      <c r="D239" s="48"/>
      <c r="E239" s="52">
        <v>13.37</v>
      </c>
      <c r="F239" s="52">
        <v>12.69</v>
      </c>
      <c r="G239" s="52">
        <v>81.162000000000006</v>
      </c>
      <c r="H239" s="52">
        <v>492.33800000000002</v>
      </c>
      <c r="I239" s="52">
        <v>0.1202</v>
      </c>
      <c r="J239" s="52">
        <v>15.094200000000001</v>
      </c>
      <c r="K239" s="52">
        <v>0.13800000000000001</v>
      </c>
      <c r="L239" s="52">
        <v>2.8359999999999994</v>
      </c>
      <c r="M239" s="52">
        <v>214.76599999999999</v>
      </c>
      <c r="N239" s="52">
        <v>172.99800000000002</v>
      </c>
      <c r="O239" s="52">
        <v>33.332000000000001</v>
      </c>
      <c r="P239" s="52">
        <v>4.8460000000000001</v>
      </c>
    </row>
    <row r="240" spans="1:16" ht="18" customHeight="1">
      <c r="A240" s="38">
        <v>9</v>
      </c>
      <c r="B240" s="83" t="s">
        <v>19</v>
      </c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</row>
    <row r="241" spans="1:16" ht="18" customHeight="1">
      <c r="A241" s="38">
        <v>9</v>
      </c>
      <c r="B241" s="78" t="s">
        <v>276</v>
      </c>
      <c r="C241" s="50" t="s">
        <v>277</v>
      </c>
      <c r="D241" s="79">
        <v>60</v>
      </c>
      <c r="E241" s="39">
        <v>3.8640000000000003</v>
      </c>
      <c r="F241" s="39">
        <v>3.3539999999999996</v>
      </c>
      <c r="G241" s="39">
        <v>22.71</v>
      </c>
      <c r="H241" s="39">
        <v>136.482</v>
      </c>
      <c r="I241" s="39">
        <v>0</v>
      </c>
      <c r="J241" s="39">
        <v>0.21</v>
      </c>
      <c r="K241" s="39">
        <v>0</v>
      </c>
      <c r="L241" s="39">
        <v>2.0580000000000003</v>
      </c>
      <c r="M241" s="39">
        <v>50.591999999999999</v>
      </c>
      <c r="N241" s="39">
        <v>46.332000000000001</v>
      </c>
      <c r="O241" s="39">
        <v>178.65</v>
      </c>
      <c r="P241" s="39">
        <v>2.34</v>
      </c>
    </row>
    <row r="242" spans="1:16" ht="16.149999999999999" customHeight="1">
      <c r="A242" s="38">
        <v>9</v>
      </c>
      <c r="B242" s="52" t="s">
        <v>212</v>
      </c>
      <c r="C242" s="50" t="s">
        <v>211</v>
      </c>
      <c r="D242" s="48" t="s">
        <v>256</v>
      </c>
      <c r="E242" s="39">
        <v>1.397142857142857</v>
      </c>
      <c r="F242" s="39">
        <v>3.8914285714285715</v>
      </c>
      <c r="G242" s="39">
        <v>8.362857142857143</v>
      </c>
      <c r="H242" s="39">
        <v>74.062857142857141</v>
      </c>
      <c r="I242" s="39">
        <v>4.7619047619047619E-4</v>
      </c>
      <c r="J242" s="39">
        <v>4.7619047619047623E-3</v>
      </c>
      <c r="K242" s="39">
        <v>9.1428571428571423</v>
      </c>
      <c r="L242" s="39">
        <v>1.9095238095238094</v>
      </c>
      <c r="M242" s="39">
        <v>38.761904761904759</v>
      </c>
      <c r="N242" s="39">
        <v>20.571428571428573</v>
      </c>
      <c r="O242" s="39">
        <v>41.61904761904762</v>
      </c>
      <c r="P242" s="39">
        <v>0.95238095238095222</v>
      </c>
    </row>
    <row r="243" spans="1:16" ht="14.45" customHeight="1">
      <c r="A243" s="38">
        <v>9</v>
      </c>
      <c r="B243" s="78" t="s">
        <v>274</v>
      </c>
      <c r="C243" s="50" t="s">
        <v>275</v>
      </c>
      <c r="D243" s="79" t="s">
        <v>259</v>
      </c>
      <c r="E243" s="42">
        <v>5.74</v>
      </c>
      <c r="F243" s="42">
        <v>8.4700000000000006</v>
      </c>
      <c r="G243" s="42">
        <v>3.92</v>
      </c>
      <c r="H243" s="42">
        <v>114.87</v>
      </c>
      <c r="I243" s="42">
        <v>0</v>
      </c>
      <c r="J243" s="42">
        <v>7.0000000000000007E-2</v>
      </c>
      <c r="K243" s="42">
        <v>0.77</v>
      </c>
      <c r="L243" s="42">
        <v>1.05</v>
      </c>
      <c r="M243" s="42">
        <v>16.66</v>
      </c>
      <c r="N243" s="42">
        <v>95.2</v>
      </c>
      <c r="O243" s="42">
        <v>12.25</v>
      </c>
      <c r="P243" s="42">
        <v>1.1200000000000001</v>
      </c>
    </row>
    <row r="244" spans="1:16" ht="15.6" customHeight="1">
      <c r="B244" s="52" t="s">
        <v>161</v>
      </c>
      <c r="C244" s="50" t="s">
        <v>239</v>
      </c>
      <c r="D244" s="48">
        <v>150</v>
      </c>
      <c r="E244" s="39">
        <v>8.58</v>
      </c>
      <c r="F244" s="39">
        <v>7.02</v>
      </c>
      <c r="G244" s="39">
        <v>31.02</v>
      </c>
      <c r="H244" s="39">
        <v>221.58</v>
      </c>
      <c r="I244" s="39">
        <v>0.24</v>
      </c>
      <c r="J244" s="39">
        <v>0</v>
      </c>
      <c r="K244" s="39">
        <v>1.4999999999999999E-2</v>
      </c>
      <c r="L244" s="39">
        <v>0.6</v>
      </c>
      <c r="M244" s="39">
        <v>15.39</v>
      </c>
      <c r="N244" s="39">
        <v>203.32499999999999</v>
      </c>
      <c r="O244" s="39">
        <v>135.47999999999999</v>
      </c>
      <c r="P244" s="39">
        <v>4.6500000000000004</v>
      </c>
    </row>
    <row r="245" spans="1:16" ht="15.6" customHeight="1">
      <c r="B245" s="52" t="s">
        <v>152</v>
      </c>
      <c r="C245" s="50" t="s">
        <v>56</v>
      </c>
      <c r="D245" s="48">
        <v>150</v>
      </c>
      <c r="E245" s="39">
        <v>0.495</v>
      </c>
      <c r="F245" s="39">
        <v>7.4999999999999997E-2</v>
      </c>
      <c r="G245" s="39">
        <v>21.015000000000001</v>
      </c>
      <c r="H245" s="39">
        <v>86.715000000000003</v>
      </c>
      <c r="I245" s="39">
        <v>1.4999999999999999E-2</v>
      </c>
      <c r="J245" s="39">
        <v>0.51000000000000012</v>
      </c>
      <c r="K245" s="39">
        <v>0</v>
      </c>
      <c r="L245" s="39">
        <v>0.375</v>
      </c>
      <c r="M245" s="39">
        <v>24.27</v>
      </c>
      <c r="N245" s="39">
        <v>17.579999999999998</v>
      </c>
      <c r="O245" s="39">
        <v>13.095000000000001</v>
      </c>
      <c r="P245" s="39">
        <v>0.5159999999999999</v>
      </c>
    </row>
    <row r="246" spans="1:16" ht="15.6" customHeight="1">
      <c r="B246" s="52"/>
      <c r="C246" s="50" t="s">
        <v>197</v>
      </c>
      <c r="D246" s="48">
        <v>150</v>
      </c>
      <c r="E246" s="39">
        <v>0.6</v>
      </c>
      <c r="F246" s="39">
        <v>0.6</v>
      </c>
      <c r="G246" s="39">
        <v>14.7</v>
      </c>
      <c r="H246" s="39">
        <v>66.600000000000009</v>
      </c>
      <c r="I246" s="39">
        <v>4.4999999999999998E-2</v>
      </c>
      <c r="J246" s="39">
        <v>15</v>
      </c>
      <c r="K246" s="39">
        <v>0</v>
      </c>
      <c r="L246" s="39">
        <v>0.3</v>
      </c>
      <c r="M246" s="39">
        <v>24</v>
      </c>
      <c r="N246" s="39">
        <v>16.5</v>
      </c>
      <c r="O246" s="39">
        <v>13.5</v>
      </c>
      <c r="P246" s="39">
        <v>3.3</v>
      </c>
    </row>
    <row r="247" spans="1:16" ht="13.15" customHeight="1">
      <c r="A247" s="38">
        <v>9</v>
      </c>
      <c r="B247" s="52" t="s">
        <v>57</v>
      </c>
      <c r="C247" s="50" t="s">
        <v>20</v>
      </c>
      <c r="D247" s="48">
        <v>30</v>
      </c>
      <c r="E247" s="39">
        <v>3.0666666666666664</v>
      </c>
      <c r="F247" s="39">
        <v>0.26666666666666672</v>
      </c>
      <c r="G247" s="39">
        <v>19.733333333333334</v>
      </c>
      <c r="H247" s="39">
        <v>93.6</v>
      </c>
      <c r="I247" s="39">
        <v>0</v>
      </c>
      <c r="J247" s="39">
        <v>0</v>
      </c>
      <c r="K247" s="39">
        <v>0</v>
      </c>
      <c r="L247" s="39">
        <v>0.4</v>
      </c>
      <c r="M247" s="39">
        <v>8</v>
      </c>
      <c r="N247" s="39">
        <v>26</v>
      </c>
      <c r="O247" s="39">
        <v>5.6000000000000014</v>
      </c>
      <c r="P247" s="39">
        <v>0.4</v>
      </c>
    </row>
    <row r="248" spans="1:16" ht="15.6" customHeight="1">
      <c r="A248" s="38">
        <v>9</v>
      </c>
      <c r="B248" s="52" t="s">
        <v>148</v>
      </c>
      <c r="C248" s="50" t="s">
        <v>21</v>
      </c>
      <c r="D248" s="48">
        <v>40</v>
      </c>
      <c r="E248" s="39">
        <v>3.25</v>
      </c>
      <c r="F248" s="39">
        <v>0.625</v>
      </c>
      <c r="G248" s="39">
        <v>19.75</v>
      </c>
      <c r="H248" s="39">
        <v>97.625</v>
      </c>
      <c r="I248" s="39">
        <v>0.125</v>
      </c>
      <c r="J248" s="39">
        <v>0</v>
      </c>
      <c r="K248" s="39">
        <v>0</v>
      </c>
      <c r="L248" s="39">
        <v>0.75</v>
      </c>
      <c r="M248" s="39">
        <v>14.499999999999998</v>
      </c>
      <c r="N248" s="39">
        <v>75</v>
      </c>
      <c r="O248" s="39">
        <v>23.5</v>
      </c>
      <c r="P248" s="39">
        <v>2</v>
      </c>
    </row>
    <row r="249" spans="1:16" ht="18" customHeight="1">
      <c r="A249" s="38">
        <v>9</v>
      </c>
      <c r="B249" s="52"/>
      <c r="C249" s="52" t="s">
        <v>18</v>
      </c>
      <c r="D249" s="48"/>
      <c r="E249" s="52">
        <v>26.238809523809525</v>
      </c>
      <c r="F249" s="52">
        <v>27.898095238095237</v>
      </c>
      <c r="G249" s="52">
        <v>121.94619047619048</v>
      </c>
      <c r="H249" s="52">
        <v>843.82285714285729</v>
      </c>
      <c r="I249" s="52">
        <v>0.46147619047619048</v>
      </c>
      <c r="J249" s="52">
        <v>30.604761904761904</v>
      </c>
      <c r="K249" s="52">
        <v>10.147857142857143</v>
      </c>
      <c r="L249" s="52">
        <v>6.1045238095238092</v>
      </c>
      <c r="M249" s="52">
        <v>154.92190476190476</v>
      </c>
      <c r="N249" s="52">
        <v>497.20142857142855</v>
      </c>
      <c r="O249" s="52">
        <v>260.76904761904757</v>
      </c>
      <c r="P249" s="52">
        <v>13.798380952380951</v>
      </c>
    </row>
    <row r="250" spans="1:16" ht="18" customHeight="1">
      <c r="A250" s="38">
        <v>9</v>
      </c>
      <c r="B250" s="83" t="s">
        <v>22</v>
      </c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</row>
    <row r="251" spans="1:16" ht="15.6" customHeight="1">
      <c r="A251" s="38">
        <v>9</v>
      </c>
      <c r="B251" s="52" t="s">
        <v>96</v>
      </c>
      <c r="C251" s="50" t="s">
        <v>240</v>
      </c>
      <c r="D251" s="48">
        <v>120</v>
      </c>
      <c r="E251" s="39">
        <v>12</v>
      </c>
      <c r="F251" s="39">
        <v>14.4</v>
      </c>
      <c r="G251" s="39">
        <v>58.8</v>
      </c>
      <c r="H251" s="39">
        <v>412.8</v>
      </c>
      <c r="I251" s="39">
        <v>0.15600000000000003</v>
      </c>
      <c r="J251" s="39">
        <v>0</v>
      </c>
      <c r="K251" s="39">
        <v>0</v>
      </c>
      <c r="L251" s="39">
        <v>2.04</v>
      </c>
      <c r="M251" s="39">
        <v>8.4</v>
      </c>
      <c r="N251" s="39">
        <v>75.599999999999994</v>
      </c>
      <c r="O251" s="39">
        <v>30</v>
      </c>
      <c r="P251" s="39">
        <v>1.68</v>
      </c>
    </row>
    <row r="252" spans="1:16" ht="14.45" customHeight="1">
      <c r="A252" s="38">
        <v>9</v>
      </c>
      <c r="B252" s="60" t="s">
        <v>247</v>
      </c>
      <c r="C252" s="50" t="s">
        <v>248</v>
      </c>
      <c r="D252" s="48">
        <v>60</v>
      </c>
      <c r="E252" s="39">
        <v>0.6</v>
      </c>
      <c r="F252" s="39">
        <v>2.2799999999999998</v>
      </c>
      <c r="G252" s="39">
        <v>4.74</v>
      </c>
      <c r="H252" s="39">
        <v>41.88</v>
      </c>
      <c r="I252" s="39">
        <v>0</v>
      </c>
      <c r="J252" s="39">
        <v>5.76</v>
      </c>
      <c r="K252" s="39">
        <v>0</v>
      </c>
      <c r="L252" s="39">
        <v>1.98</v>
      </c>
      <c r="M252" s="39">
        <v>26.34</v>
      </c>
      <c r="N252" s="39">
        <v>24.84</v>
      </c>
      <c r="O252" s="39">
        <v>16.8</v>
      </c>
      <c r="P252" s="39">
        <v>0.84</v>
      </c>
    </row>
    <row r="253" spans="1:16" ht="14.45" customHeight="1">
      <c r="B253" s="52" t="s">
        <v>149</v>
      </c>
      <c r="C253" s="50" t="s">
        <v>49</v>
      </c>
      <c r="D253" s="48">
        <v>200</v>
      </c>
      <c r="E253" s="39">
        <v>0.16</v>
      </c>
      <c r="F253" s="39">
        <v>0.16</v>
      </c>
      <c r="G253" s="39">
        <v>19.88</v>
      </c>
      <c r="H253" s="39">
        <v>81.599999999999994</v>
      </c>
      <c r="I253" s="39">
        <v>0.02</v>
      </c>
      <c r="J253" s="39">
        <v>0.9</v>
      </c>
      <c r="K253" s="39">
        <v>0</v>
      </c>
      <c r="L253" s="39">
        <v>0.08</v>
      </c>
      <c r="M253" s="39">
        <v>13.94</v>
      </c>
      <c r="N253" s="39">
        <v>4.4000000000000004</v>
      </c>
      <c r="O253" s="39">
        <v>5.14</v>
      </c>
      <c r="P253" s="39">
        <v>0.93600000000000005</v>
      </c>
    </row>
    <row r="254" spans="1:16" ht="15.6" customHeight="1">
      <c r="A254" s="38">
        <v>9</v>
      </c>
      <c r="B254" s="52"/>
      <c r="C254" s="52" t="s">
        <v>18</v>
      </c>
      <c r="D254" s="48"/>
      <c r="E254" s="52">
        <v>12.76</v>
      </c>
      <c r="F254" s="60">
        <v>16.84</v>
      </c>
      <c r="G254" s="60">
        <v>83.42</v>
      </c>
      <c r="H254" s="60">
        <v>536.28</v>
      </c>
      <c r="I254" s="60">
        <v>0.17600000000000002</v>
      </c>
      <c r="J254" s="60">
        <v>6.66</v>
      </c>
      <c r="K254" s="60">
        <v>0</v>
      </c>
      <c r="L254" s="60">
        <v>4.0999999999999996</v>
      </c>
      <c r="M254" s="60">
        <v>48.68</v>
      </c>
      <c r="N254" s="60">
        <v>104.84</v>
      </c>
      <c r="O254" s="60">
        <v>51.94</v>
      </c>
      <c r="P254" s="60">
        <v>3.456</v>
      </c>
    </row>
    <row r="255" spans="1:16" ht="13.9" customHeight="1">
      <c r="A255" s="38">
        <v>9</v>
      </c>
      <c r="B255" s="52"/>
      <c r="C255" s="52" t="s">
        <v>33</v>
      </c>
      <c r="D255" s="48"/>
      <c r="E255" s="52">
        <v>52.368809523809524</v>
      </c>
      <c r="F255" s="52">
        <v>57.428095238095239</v>
      </c>
      <c r="G255" s="52">
        <v>286.5281904761905</v>
      </c>
      <c r="H255" s="52">
        <v>1872.4408571428573</v>
      </c>
      <c r="I255" s="52">
        <v>0.7576761904761905</v>
      </c>
      <c r="J255" s="52">
        <v>52.358961904761898</v>
      </c>
      <c r="K255" s="52">
        <v>10.285857142857143</v>
      </c>
      <c r="L255" s="52">
        <v>13.040523809523808</v>
      </c>
      <c r="M255" s="52">
        <v>418.36790476190475</v>
      </c>
      <c r="N255" s="52">
        <v>775.03942857142863</v>
      </c>
      <c r="O255" s="52">
        <v>346.04104761904756</v>
      </c>
      <c r="P255" s="52">
        <v>22.100380952380949</v>
      </c>
    </row>
    <row r="256" spans="1:16" s="34" customFormat="1" ht="20.100000000000001" customHeight="1">
      <c r="B256" s="40"/>
      <c r="C256" s="40"/>
      <c r="D256" s="65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</row>
    <row r="257" spans="1:16" s="34" customFormat="1" ht="20.100000000000001" customHeight="1">
      <c r="B257" s="55" t="s">
        <v>144</v>
      </c>
      <c r="C257" s="36"/>
      <c r="D257" s="65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</row>
    <row r="258" spans="1:16" s="34" customFormat="1" ht="20.100000000000001" customHeight="1">
      <c r="B258" s="55" t="s">
        <v>140</v>
      </c>
      <c r="C258" s="36"/>
      <c r="D258" s="65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</row>
    <row r="259" spans="1:16" s="34" customFormat="1" ht="20.100000000000001" customHeight="1">
      <c r="B259" s="55" t="s">
        <v>266</v>
      </c>
      <c r="C259" s="36"/>
      <c r="D259" s="65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</row>
    <row r="260" spans="1:16" s="34" customFormat="1" ht="20.100000000000001" hidden="1" customHeight="1">
      <c r="B260" s="40"/>
      <c r="C260" s="40"/>
      <c r="D260" s="65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</row>
    <row r="261" spans="1:16" s="34" customFormat="1" ht="37.5" customHeight="1">
      <c r="B261" s="84" t="s">
        <v>0</v>
      </c>
      <c r="C261" s="84" t="s">
        <v>1</v>
      </c>
      <c r="D261" s="85" t="s">
        <v>2</v>
      </c>
      <c r="E261" s="83" t="s">
        <v>3</v>
      </c>
      <c r="F261" s="83"/>
      <c r="G261" s="83"/>
      <c r="H261" s="83" t="s">
        <v>4</v>
      </c>
      <c r="I261" s="83" t="s">
        <v>5</v>
      </c>
      <c r="J261" s="83"/>
      <c r="K261" s="83"/>
      <c r="L261" s="83"/>
      <c r="M261" s="83" t="s">
        <v>6</v>
      </c>
      <c r="N261" s="83"/>
      <c r="O261" s="83"/>
      <c r="P261" s="83"/>
    </row>
    <row r="262" spans="1:16" s="34" customFormat="1" ht="22.9" customHeight="1">
      <c r="B262" s="84"/>
      <c r="C262" s="84"/>
      <c r="D262" s="85"/>
      <c r="E262" s="52" t="s">
        <v>7</v>
      </c>
      <c r="F262" s="52" t="s">
        <v>8</v>
      </c>
      <c r="G262" s="52" t="s">
        <v>9</v>
      </c>
      <c r="H262" s="83"/>
      <c r="I262" s="52" t="s">
        <v>134</v>
      </c>
      <c r="J262" s="52" t="s">
        <v>10</v>
      </c>
      <c r="K262" s="52" t="s">
        <v>11</v>
      </c>
      <c r="L262" s="52" t="s">
        <v>12</v>
      </c>
      <c r="M262" s="52" t="s">
        <v>13</v>
      </c>
      <c r="N262" s="52" t="s">
        <v>14</v>
      </c>
      <c r="O262" s="52" t="s">
        <v>15</v>
      </c>
      <c r="P262" s="52" t="s">
        <v>16</v>
      </c>
    </row>
    <row r="263" spans="1:16" ht="13.9" customHeight="1">
      <c r="A263" s="38">
        <v>10</v>
      </c>
      <c r="B263" s="83" t="s">
        <v>17</v>
      </c>
      <c r="C263" s="83"/>
      <c r="D263" s="83"/>
      <c r="E263" s="83"/>
      <c r="F263" s="83"/>
      <c r="G263" s="83"/>
      <c r="H263" s="88"/>
      <c r="I263" s="88"/>
      <c r="J263" s="88"/>
      <c r="K263" s="88"/>
      <c r="L263" s="88"/>
      <c r="M263" s="88"/>
      <c r="N263" s="88"/>
      <c r="O263" s="88"/>
      <c r="P263" s="88"/>
    </row>
    <row r="264" spans="1:16" ht="28.15" customHeight="1">
      <c r="A264" s="38">
        <v>10</v>
      </c>
      <c r="B264" s="47" t="s">
        <v>180</v>
      </c>
      <c r="C264" s="50" t="s">
        <v>241</v>
      </c>
      <c r="D264" s="48" t="s">
        <v>260</v>
      </c>
      <c r="E264" s="49">
        <v>13.39</v>
      </c>
      <c r="F264" s="49">
        <v>9.3249999999999993</v>
      </c>
      <c r="G264" s="49">
        <v>42.104999999999997</v>
      </c>
      <c r="H264" s="49">
        <v>305.90499999999997</v>
      </c>
      <c r="I264" s="49">
        <v>0.15049999999999999</v>
      </c>
      <c r="J264" s="49">
        <v>0.30000000000000004</v>
      </c>
      <c r="K264" s="49">
        <v>2.0000000000000004E-2</v>
      </c>
      <c r="L264" s="49">
        <v>1.0999999999999999</v>
      </c>
      <c r="M264" s="49">
        <v>112.8</v>
      </c>
      <c r="N264" s="49">
        <v>35.849999999999994</v>
      </c>
      <c r="O264" s="49">
        <v>145.5</v>
      </c>
      <c r="P264" s="49">
        <v>0.62500000000000011</v>
      </c>
    </row>
    <row r="265" spans="1:16" ht="15.6" customHeight="1">
      <c r="B265" s="47" t="s">
        <v>97</v>
      </c>
      <c r="C265" s="50" t="s">
        <v>24</v>
      </c>
      <c r="D265" s="48">
        <v>30</v>
      </c>
      <c r="E265" s="49">
        <v>2.4</v>
      </c>
      <c r="F265" s="49">
        <v>7.4999999999999997E-2</v>
      </c>
      <c r="G265" s="49">
        <v>15.9</v>
      </c>
      <c r="H265" s="49">
        <v>73.875</v>
      </c>
      <c r="I265" s="49">
        <v>0.06</v>
      </c>
      <c r="J265" s="49">
        <v>1.2</v>
      </c>
      <c r="K265" s="49">
        <v>0</v>
      </c>
      <c r="L265" s="49">
        <v>0</v>
      </c>
      <c r="M265" s="49">
        <v>11.4</v>
      </c>
      <c r="N265" s="49">
        <v>39</v>
      </c>
      <c r="O265" s="49">
        <v>7.8</v>
      </c>
      <c r="P265" s="49">
        <v>0.75</v>
      </c>
    </row>
    <row r="266" spans="1:16" ht="15.6" customHeight="1">
      <c r="B266" s="47" t="s">
        <v>181</v>
      </c>
      <c r="C266" s="50" t="s">
        <v>26</v>
      </c>
      <c r="D266" s="48" t="s">
        <v>175</v>
      </c>
      <c r="E266" s="49">
        <v>0.08</v>
      </c>
      <c r="F266" s="49">
        <v>0.02</v>
      </c>
      <c r="G266" s="49">
        <v>15</v>
      </c>
      <c r="H266" s="49">
        <v>60.5</v>
      </c>
      <c r="I266" s="49">
        <v>0</v>
      </c>
      <c r="J266" s="49">
        <v>0</v>
      </c>
      <c r="K266" s="49">
        <v>0.04</v>
      </c>
      <c r="L266" s="49">
        <v>0</v>
      </c>
      <c r="M266" s="49">
        <v>11.1</v>
      </c>
      <c r="N266" s="49">
        <v>1.4</v>
      </c>
      <c r="O266" s="49">
        <v>2.8</v>
      </c>
      <c r="P266" s="49">
        <v>0.28000000000000003</v>
      </c>
    </row>
    <row r="267" spans="1:16" ht="15.6" customHeight="1">
      <c r="B267" s="47" t="s">
        <v>187</v>
      </c>
      <c r="C267" s="50" t="s">
        <v>110</v>
      </c>
      <c r="D267" s="48">
        <v>10</v>
      </c>
      <c r="E267" s="49">
        <v>0.08</v>
      </c>
      <c r="F267" s="49">
        <v>7.25</v>
      </c>
      <c r="G267" s="49">
        <v>0.13</v>
      </c>
      <c r="H267" s="49">
        <v>66.09</v>
      </c>
      <c r="I267" s="49">
        <v>1E-3</v>
      </c>
      <c r="J267" s="49">
        <v>0</v>
      </c>
      <c r="K267" s="49">
        <v>0.04</v>
      </c>
      <c r="L267" s="49">
        <v>0.1</v>
      </c>
      <c r="M267" s="49">
        <v>2.4</v>
      </c>
      <c r="N267" s="49">
        <v>3</v>
      </c>
      <c r="O267" s="49">
        <v>0</v>
      </c>
      <c r="P267" s="49">
        <v>0.02</v>
      </c>
    </row>
    <row r="268" spans="1:16" ht="15.6" customHeight="1">
      <c r="B268" s="47"/>
      <c r="C268" s="50" t="s">
        <v>18</v>
      </c>
      <c r="D268" s="48"/>
      <c r="E268" s="62">
        <v>15.950000000000001</v>
      </c>
      <c r="F268" s="62">
        <v>16.669999999999998</v>
      </c>
      <c r="G268" s="62">
        <v>73.134999999999991</v>
      </c>
      <c r="H268" s="62">
        <v>506.37</v>
      </c>
      <c r="I268" s="62">
        <v>0.21149999999999999</v>
      </c>
      <c r="J268" s="62">
        <v>1.5</v>
      </c>
      <c r="K268" s="62">
        <v>0.1</v>
      </c>
      <c r="L268" s="62">
        <v>1.2</v>
      </c>
      <c r="M268" s="62">
        <v>137.70000000000002</v>
      </c>
      <c r="N268" s="62">
        <v>79.25</v>
      </c>
      <c r="O268" s="62">
        <v>156.10000000000002</v>
      </c>
      <c r="P268" s="62">
        <v>1.675</v>
      </c>
    </row>
    <row r="269" spans="1:16" ht="14.45" customHeight="1">
      <c r="A269" s="38">
        <v>10</v>
      </c>
      <c r="B269" s="83" t="s">
        <v>19</v>
      </c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</row>
    <row r="270" spans="1:16" ht="18" customHeight="1">
      <c r="A270" s="38">
        <v>10</v>
      </c>
      <c r="B270" s="52" t="s">
        <v>243</v>
      </c>
      <c r="C270" s="50" t="s">
        <v>242</v>
      </c>
      <c r="D270" s="48">
        <v>60</v>
      </c>
      <c r="E270" s="39">
        <v>0.96</v>
      </c>
      <c r="F270" s="39">
        <v>3.3</v>
      </c>
      <c r="G270" s="39">
        <v>3.3</v>
      </c>
      <c r="H270" s="39">
        <v>46.74</v>
      </c>
      <c r="I270" s="39">
        <v>0</v>
      </c>
      <c r="J270" s="39">
        <v>21.48</v>
      </c>
      <c r="K270" s="39">
        <v>0</v>
      </c>
      <c r="L270" s="39">
        <v>2.7</v>
      </c>
      <c r="M270" s="39">
        <v>28.98</v>
      </c>
      <c r="N270" s="39">
        <v>24</v>
      </c>
      <c r="O270" s="39">
        <v>13.8</v>
      </c>
      <c r="P270" s="39">
        <v>0.48</v>
      </c>
    </row>
    <row r="271" spans="1:16" ht="28.9" customHeight="1">
      <c r="B271" s="52" t="s">
        <v>245</v>
      </c>
      <c r="C271" s="50" t="s">
        <v>244</v>
      </c>
      <c r="D271" s="48">
        <v>200</v>
      </c>
      <c r="E271" s="39">
        <v>5.78</v>
      </c>
      <c r="F271" s="39">
        <v>4.74</v>
      </c>
      <c r="G271" s="39">
        <v>8.84</v>
      </c>
      <c r="H271" s="39">
        <v>101.14</v>
      </c>
      <c r="I271" s="39">
        <v>0.2</v>
      </c>
      <c r="J271" s="39">
        <v>12.8</v>
      </c>
      <c r="K271" s="39">
        <v>0</v>
      </c>
      <c r="L271" s="39">
        <v>0.6</v>
      </c>
      <c r="M271" s="39">
        <v>40.799999999999997</v>
      </c>
      <c r="N271" s="39">
        <v>167</v>
      </c>
      <c r="O271" s="39">
        <v>46</v>
      </c>
      <c r="P271" s="39">
        <v>3.2</v>
      </c>
    </row>
    <row r="272" spans="1:16" ht="16.149999999999999" customHeight="1">
      <c r="A272" s="38">
        <v>10</v>
      </c>
      <c r="B272" s="52" t="s">
        <v>158</v>
      </c>
      <c r="C272" s="50" t="s">
        <v>246</v>
      </c>
      <c r="D272" s="48" t="s">
        <v>261</v>
      </c>
      <c r="E272" s="39">
        <v>16.740000000000002</v>
      </c>
      <c r="F272" s="39">
        <v>6.93</v>
      </c>
      <c r="G272" s="39">
        <v>3.51</v>
      </c>
      <c r="H272" s="39">
        <v>143.36999999999998</v>
      </c>
      <c r="I272" s="39">
        <v>0.18</v>
      </c>
      <c r="J272" s="39">
        <v>7.29</v>
      </c>
      <c r="K272" s="39">
        <v>0</v>
      </c>
      <c r="L272" s="39">
        <v>2.4300000000000002</v>
      </c>
      <c r="M272" s="39">
        <v>82.53</v>
      </c>
      <c r="N272" s="39">
        <v>354.78</v>
      </c>
      <c r="O272" s="39">
        <v>100.53</v>
      </c>
      <c r="P272" s="39">
        <v>1.62</v>
      </c>
    </row>
    <row r="273" spans="1:16" ht="16.149999999999999" customHeight="1">
      <c r="B273" s="52" t="s">
        <v>58</v>
      </c>
      <c r="C273" s="50" t="s">
        <v>51</v>
      </c>
      <c r="D273" s="48">
        <v>150</v>
      </c>
      <c r="E273" s="39">
        <v>3.06</v>
      </c>
      <c r="F273" s="39">
        <v>4.8</v>
      </c>
      <c r="G273" s="39">
        <v>20.445000000000004</v>
      </c>
      <c r="H273" s="39">
        <v>137.22</v>
      </c>
      <c r="I273" s="39">
        <v>0.13500000000000001</v>
      </c>
      <c r="J273" s="39">
        <v>18.164999999999999</v>
      </c>
      <c r="K273" s="39">
        <v>0.03</v>
      </c>
      <c r="L273" s="39">
        <v>0.18</v>
      </c>
      <c r="M273" s="39">
        <v>36.975000000000001</v>
      </c>
      <c r="N273" s="39">
        <v>86.594999999999999</v>
      </c>
      <c r="O273" s="39">
        <v>27.75</v>
      </c>
      <c r="P273" s="39">
        <v>1.0049999999999999</v>
      </c>
    </row>
    <row r="274" spans="1:16" ht="16.899999999999999" customHeight="1">
      <c r="A274" s="38">
        <v>10</v>
      </c>
      <c r="B274" s="52" t="s">
        <v>147</v>
      </c>
      <c r="C274" s="50" t="s">
        <v>55</v>
      </c>
      <c r="D274" s="48">
        <v>200</v>
      </c>
      <c r="E274" s="39">
        <v>0.28000000000000003</v>
      </c>
      <c r="F274" s="39">
        <v>0.1</v>
      </c>
      <c r="G274" s="39">
        <v>28.88</v>
      </c>
      <c r="H274" s="39">
        <v>117.54</v>
      </c>
      <c r="I274" s="39">
        <v>0</v>
      </c>
      <c r="J274" s="39">
        <v>19.3</v>
      </c>
      <c r="K274" s="39">
        <v>0</v>
      </c>
      <c r="L274" s="39">
        <v>0.16</v>
      </c>
      <c r="M274" s="39">
        <v>13.66</v>
      </c>
      <c r="N274" s="39">
        <v>7.38</v>
      </c>
      <c r="O274" s="39">
        <v>5.78</v>
      </c>
      <c r="P274" s="39">
        <v>0.46800000000000003</v>
      </c>
    </row>
    <row r="275" spans="1:16" ht="16.149999999999999" customHeight="1">
      <c r="B275" s="52" t="s">
        <v>57</v>
      </c>
      <c r="C275" s="50" t="s">
        <v>20</v>
      </c>
      <c r="D275" s="48">
        <v>30</v>
      </c>
      <c r="E275" s="39">
        <v>2.2999999999999998</v>
      </c>
      <c r="F275" s="39">
        <v>0.20000000000000004</v>
      </c>
      <c r="G275" s="39">
        <v>14.8</v>
      </c>
      <c r="H275" s="39">
        <v>70.2</v>
      </c>
      <c r="I275" s="39">
        <v>0</v>
      </c>
      <c r="J275" s="39">
        <v>0</v>
      </c>
      <c r="K275" s="39">
        <v>0</v>
      </c>
      <c r="L275" s="39">
        <v>0.3</v>
      </c>
      <c r="M275" s="39">
        <v>6</v>
      </c>
      <c r="N275" s="39">
        <v>19.5</v>
      </c>
      <c r="O275" s="39">
        <v>4.2</v>
      </c>
      <c r="P275" s="39">
        <v>0.3</v>
      </c>
    </row>
    <row r="276" spans="1:16" ht="16.149999999999999" customHeight="1">
      <c r="B276" s="52" t="s">
        <v>148</v>
      </c>
      <c r="C276" s="50" t="s">
        <v>21</v>
      </c>
      <c r="D276" s="48">
        <v>40</v>
      </c>
      <c r="E276" s="39">
        <v>2.6</v>
      </c>
      <c r="F276" s="39">
        <v>0.5</v>
      </c>
      <c r="G276" s="39">
        <v>15.8</v>
      </c>
      <c r="H276" s="39">
        <v>78.099999999999994</v>
      </c>
      <c r="I276" s="39">
        <v>0.1</v>
      </c>
      <c r="J276" s="39">
        <v>0</v>
      </c>
      <c r="K276" s="39">
        <v>0</v>
      </c>
      <c r="L276" s="39">
        <v>0.6</v>
      </c>
      <c r="M276" s="39">
        <v>11.599999999999998</v>
      </c>
      <c r="N276" s="39">
        <v>60</v>
      </c>
      <c r="O276" s="39">
        <v>18.8</v>
      </c>
      <c r="P276" s="39">
        <v>1.6</v>
      </c>
    </row>
    <row r="277" spans="1:16" ht="16.149999999999999" customHeight="1">
      <c r="B277" s="61"/>
      <c r="C277" s="50" t="s">
        <v>197</v>
      </c>
      <c r="D277" s="64">
        <v>150</v>
      </c>
      <c r="E277" s="39">
        <v>0.6</v>
      </c>
      <c r="F277" s="39">
        <v>0.6</v>
      </c>
      <c r="G277" s="39">
        <v>14.7</v>
      </c>
      <c r="H277" s="39">
        <v>66.600000000000009</v>
      </c>
      <c r="I277" s="39">
        <v>4.4999999999999998E-2</v>
      </c>
      <c r="J277" s="39">
        <v>15</v>
      </c>
      <c r="K277" s="39">
        <v>0</v>
      </c>
      <c r="L277" s="39">
        <v>0.3</v>
      </c>
      <c r="M277" s="39">
        <v>24</v>
      </c>
      <c r="N277" s="39">
        <v>16.5</v>
      </c>
      <c r="O277" s="39">
        <v>13.5</v>
      </c>
      <c r="P277" s="39">
        <v>3.3</v>
      </c>
    </row>
    <row r="278" spans="1:16" ht="14.45" customHeight="1">
      <c r="A278" s="38">
        <v>10</v>
      </c>
      <c r="B278" s="52"/>
      <c r="C278" s="52" t="s">
        <v>18</v>
      </c>
      <c r="D278" s="48"/>
      <c r="E278" s="52">
        <v>32.320000000000007</v>
      </c>
      <c r="F278" s="61">
        <v>21.17</v>
      </c>
      <c r="G278" s="61">
        <v>110.27500000000001</v>
      </c>
      <c r="H278" s="61">
        <v>760.91000000000008</v>
      </c>
      <c r="I278" s="61">
        <v>0.66</v>
      </c>
      <c r="J278" s="61">
        <v>94.034999999999997</v>
      </c>
      <c r="K278" s="61">
        <v>0.03</v>
      </c>
      <c r="L278" s="61">
        <v>7.27</v>
      </c>
      <c r="M278" s="61">
        <v>244.54499999999999</v>
      </c>
      <c r="N278" s="61">
        <v>735.755</v>
      </c>
      <c r="O278" s="61">
        <v>230.35999999999999</v>
      </c>
      <c r="P278" s="61">
        <v>11.972999999999999</v>
      </c>
    </row>
    <row r="279" spans="1:16" ht="14.45" customHeight="1">
      <c r="A279" s="38">
        <v>10</v>
      </c>
      <c r="B279" s="83" t="s">
        <v>22</v>
      </c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</row>
    <row r="280" spans="1:16" ht="18" customHeight="1">
      <c r="B280" s="52" t="s">
        <v>154</v>
      </c>
      <c r="C280" s="50" t="s">
        <v>168</v>
      </c>
      <c r="D280" s="48">
        <v>100</v>
      </c>
      <c r="E280" s="39">
        <v>12.86</v>
      </c>
      <c r="F280" s="39">
        <v>12.88</v>
      </c>
      <c r="G280" s="39">
        <v>16.38</v>
      </c>
      <c r="H280" s="39">
        <v>232.88</v>
      </c>
      <c r="I280" s="39">
        <v>7.0000000000000007E-2</v>
      </c>
      <c r="J280" s="39">
        <v>3</v>
      </c>
      <c r="K280" s="39">
        <v>82.5</v>
      </c>
      <c r="L280" s="39">
        <v>0.81</v>
      </c>
      <c r="M280" s="39">
        <v>236.94</v>
      </c>
      <c r="N280" s="39">
        <v>192.1</v>
      </c>
      <c r="O280" s="39">
        <v>21.05</v>
      </c>
      <c r="P280" s="39">
        <v>1.2</v>
      </c>
    </row>
    <row r="281" spans="1:16" ht="17.45" customHeight="1">
      <c r="A281" s="38">
        <v>10</v>
      </c>
      <c r="B281" s="52" t="s">
        <v>147</v>
      </c>
      <c r="C281" s="50" t="s">
        <v>55</v>
      </c>
      <c r="D281" s="48">
        <v>200</v>
      </c>
      <c r="E281" s="39">
        <v>0.28000000000000003</v>
      </c>
      <c r="F281" s="39">
        <v>0.1</v>
      </c>
      <c r="G281" s="39">
        <v>28.88</v>
      </c>
      <c r="H281" s="39">
        <v>117.54</v>
      </c>
      <c r="I281" s="39">
        <v>0</v>
      </c>
      <c r="J281" s="39">
        <v>19.3</v>
      </c>
      <c r="K281" s="39">
        <v>0</v>
      </c>
      <c r="L281" s="39">
        <v>0.16</v>
      </c>
      <c r="M281" s="39">
        <v>13.66</v>
      </c>
      <c r="N281" s="39">
        <v>7.38</v>
      </c>
      <c r="O281" s="39">
        <v>5.78</v>
      </c>
      <c r="P281" s="39">
        <v>0.46800000000000003</v>
      </c>
    </row>
    <row r="282" spans="1:16" ht="14.45" customHeight="1">
      <c r="A282" s="38">
        <v>10</v>
      </c>
      <c r="B282" s="52"/>
      <c r="C282" s="52" t="s">
        <v>18</v>
      </c>
      <c r="D282" s="48"/>
      <c r="E282" s="52">
        <v>13.139999999999999</v>
      </c>
      <c r="F282" s="52">
        <v>12.98</v>
      </c>
      <c r="G282" s="52">
        <v>45.26</v>
      </c>
      <c r="H282" s="52">
        <v>350.42</v>
      </c>
      <c r="I282" s="52">
        <v>7.0000000000000007E-2</v>
      </c>
      <c r="J282" s="52">
        <v>22.3</v>
      </c>
      <c r="K282" s="52">
        <v>82.5</v>
      </c>
      <c r="L282" s="52">
        <v>0.97000000000000008</v>
      </c>
      <c r="M282" s="52">
        <v>250.6</v>
      </c>
      <c r="N282" s="52">
        <v>199.48</v>
      </c>
      <c r="O282" s="52">
        <v>26.830000000000002</v>
      </c>
      <c r="P282" s="52">
        <v>1.6679999999999999</v>
      </c>
    </row>
    <row r="283" spans="1:16" ht="16.149999999999999" customHeight="1">
      <c r="A283" s="38">
        <v>10</v>
      </c>
      <c r="B283" s="52"/>
      <c r="C283" s="52" t="s">
        <v>34</v>
      </c>
      <c r="D283" s="48"/>
      <c r="E283" s="52">
        <v>61.410000000000011</v>
      </c>
      <c r="F283" s="52">
        <v>50.820000000000007</v>
      </c>
      <c r="G283" s="52">
        <v>228.67</v>
      </c>
      <c r="H283" s="52">
        <v>1617.7000000000003</v>
      </c>
      <c r="I283" s="52">
        <v>0.9415</v>
      </c>
      <c r="J283" s="52">
        <v>117.83499999999999</v>
      </c>
      <c r="K283" s="52">
        <v>82.63</v>
      </c>
      <c r="L283" s="52">
        <v>9.44</v>
      </c>
      <c r="M283" s="52">
        <v>632.84500000000003</v>
      </c>
      <c r="N283" s="52">
        <v>1014.485</v>
      </c>
      <c r="O283" s="52">
        <v>413.29</v>
      </c>
      <c r="P283" s="52">
        <v>15.315999999999999</v>
      </c>
    </row>
    <row r="284" spans="1:16">
      <c r="B284" s="59"/>
      <c r="C284" s="59"/>
      <c r="D284" s="68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</row>
    <row r="285" spans="1:16">
      <c r="B285" s="59"/>
      <c r="C285" s="59"/>
      <c r="D285" s="68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</row>
    <row r="286" spans="1:16">
      <c r="B286" s="59"/>
      <c r="C286" s="59"/>
      <c r="D286" s="68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</row>
    <row r="287" spans="1:16">
      <c r="B287" s="59"/>
      <c r="C287" s="59"/>
      <c r="D287" s="68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</row>
  </sheetData>
  <mergeCells count="100">
    <mergeCell ref="B263:P263"/>
    <mergeCell ref="B269:P269"/>
    <mergeCell ref="B201:B202"/>
    <mergeCell ref="C201:C202"/>
    <mergeCell ref="D201:D202"/>
    <mergeCell ref="E201:G201"/>
    <mergeCell ref="H201:H202"/>
    <mergeCell ref="I201:L201"/>
    <mergeCell ref="M201:P201"/>
    <mergeCell ref="B232:B233"/>
    <mergeCell ref="C232:C233"/>
    <mergeCell ref="D232:D233"/>
    <mergeCell ref="E232:G232"/>
    <mergeCell ref="H232:H233"/>
    <mergeCell ref="I232:L232"/>
    <mergeCell ref="M232:P232"/>
    <mergeCell ref="B279:P279"/>
    <mergeCell ref="B234:P234"/>
    <mergeCell ref="B124:P124"/>
    <mergeCell ref="B133:P133"/>
    <mergeCell ref="B146:P146"/>
    <mergeCell ref="B152:P152"/>
    <mergeCell ref="B161:P161"/>
    <mergeCell ref="B173:P173"/>
    <mergeCell ref="B181:P181"/>
    <mergeCell ref="B190:P190"/>
    <mergeCell ref="B203:P203"/>
    <mergeCell ref="B211:P211"/>
    <mergeCell ref="B223:P223"/>
    <mergeCell ref="B144:B145"/>
    <mergeCell ref="C144:C145"/>
    <mergeCell ref="D144:D145"/>
    <mergeCell ref="B118:P118"/>
    <mergeCell ref="B61:P61"/>
    <mergeCell ref="B50:P50"/>
    <mergeCell ref="B40:P40"/>
    <mergeCell ref="B32:P32"/>
    <mergeCell ref="B68:P68"/>
    <mergeCell ref="B77:P77"/>
    <mergeCell ref="B89:P89"/>
    <mergeCell ref="B94:P94"/>
    <mergeCell ref="B104:P104"/>
    <mergeCell ref="B87:B88"/>
    <mergeCell ref="C87:C88"/>
    <mergeCell ref="D87:D88"/>
    <mergeCell ref="E87:G87"/>
    <mergeCell ref="H87:H88"/>
    <mergeCell ref="I87:L87"/>
    <mergeCell ref="M4:P4"/>
    <mergeCell ref="B6:P6"/>
    <mergeCell ref="B13:P13"/>
    <mergeCell ref="B21:P21"/>
    <mergeCell ref="B4:B5"/>
    <mergeCell ref="C4:C5"/>
    <mergeCell ref="D4:D5"/>
    <mergeCell ref="E4:G4"/>
    <mergeCell ref="H4:H5"/>
    <mergeCell ref="I4:L4"/>
    <mergeCell ref="I30:L30"/>
    <mergeCell ref="M30:P30"/>
    <mergeCell ref="B59:B60"/>
    <mergeCell ref="C59:C60"/>
    <mergeCell ref="D59:D60"/>
    <mergeCell ref="E59:G59"/>
    <mergeCell ref="H59:H60"/>
    <mergeCell ref="I59:L59"/>
    <mergeCell ref="M59:P59"/>
    <mergeCell ref="B30:B31"/>
    <mergeCell ref="C30:C31"/>
    <mergeCell ref="D30:D31"/>
    <mergeCell ref="E30:G30"/>
    <mergeCell ref="H30:H31"/>
    <mergeCell ref="M87:P87"/>
    <mergeCell ref="B116:B117"/>
    <mergeCell ref="C116:C117"/>
    <mergeCell ref="D116:D117"/>
    <mergeCell ref="E116:G116"/>
    <mergeCell ref="H116:H117"/>
    <mergeCell ref="I116:L116"/>
    <mergeCell ref="M116:P116"/>
    <mergeCell ref="E144:G144"/>
    <mergeCell ref="H144:H145"/>
    <mergeCell ref="I144:L144"/>
    <mergeCell ref="M144:P144"/>
    <mergeCell ref="B171:B172"/>
    <mergeCell ref="C171:C172"/>
    <mergeCell ref="D171:D172"/>
    <mergeCell ref="E171:G171"/>
    <mergeCell ref="H171:H172"/>
    <mergeCell ref="I171:L171"/>
    <mergeCell ref="M171:P171"/>
    <mergeCell ref="B240:P240"/>
    <mergeCell ref="B250:P250"/>
    <mergeCell ref="I261:L261"/>
    <mergeCell ref="M261:P261"/>
    <mergeCell ref="B261:B262"/>
    <mergeCell ref="C261:C262"/>
    <mergeCell ref="D261:D262"/>
    <mergeCell ref="E261:G261"/>
    <mergeCell ref="H261:H262"/>
  </mergeCells>
  <pageMargins left="0.51181102362204722" right="0.51181102362204722" top="0.74803149606299213" bottom="0.35433070866141736" header="0.31496062992125984" footer="0.31496062992125984"/>
  <pageSetup paperSize="9" scale="67" fitToHeight="0" orientation="landscape" r:id="rId1"/>
  <rowBreaks count="9" manualBreakCount="9">
    <brk id="26" max="16383" man="1"/>
    <brk id="54" max="16383" man="1"/>
    <brk id="81" max="16383" man="1"/>
    <brk id="110" max="16383" man="1"/>
    <brk id="138" max="16383" man="1"/>
    <brk id="166" max="16383" man="1"/>
    <brk id="195" max="16383" man="1"/>
    <brk id="227" max="16383" man="1"/>
    <brk id="2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workbookViewId="0">
      <selection activeCell="E16" sqref="E16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89" t="s">
        <v>39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20" ht="75" customHeight="1" thickBot="1">
      <c r="B3" s="20" t="s">
        <v>35</v>
      </c>
      <c r="C3" s="96" t="s">
        <v>3</v>
      </c>
      <c r="D3" s="96"/>
      <c r="E3" s="96"/>
      <c r="F3" s="96" t="s">
        <v>36</v>
      </c>
      <c r="G3" s="96" t="s">
        <v>5</v>
      </c>
      <c r="H3" s="96"/>
      <c r="I3" s="96"/>
      <c r="J3" s="96"/>
      <c r="K3" s="96" t="s">
        <v>6</v>
      </c>
      <c r="L3" s="96"/>
      <c r="M3" s="96"/>
      <c r="N3" s="96"/>
      <c r="P3" s="93" t="s">
        <v>42</v>
      </c>
      <c r="Q3" s="90" t="s">
        <v>3</v>
      </c>
      <c r="R3" s="91"/>
      <c r="S3" s="92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96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94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78">
        <f>'на выход'!E25</f>
        <v>51.50023255813953</v>
      </c>
      <c r="D5" s="82">
        <f>'на выход'!F25</f>
        <v>56.666614403600896</v>
      </c>
      <c r="E5" s="82">
        <f>'на выход'!G25</f>
        <v>214.05966273524899</v>
      </c>
      <c r="F5" s="82">
        <f>'на выход'!H25</f>
        <v>1587.9171108059625</v>
      </c>
      <c r="G5" s="82">
        <f>'на выход'!I25</f>
        <v>0.95595025604227157</v>
      </c>
      <c r="H5" s="82">
        <f>'на выход'!J25</f>
        <v>53.706527316611762</v>
      </c>
      <c r="I5" s="82">
        <f>'на выход'!K25</f>
        <v>84.203175093773439</v>
      </c>
      <c r="J5" s="82">
        <f>'на выход'!L25</f>
        <v>11.004864914054602</v>
      </c>
      <c r="K5" s="82">
        <f>'на выход'!M25</f>
        <v>520.73387851528094</v>
      </c>
      <c r="L5" s="82">
        <f>'на выход'!N25</f>
        <v>662.04466507061557</v>
      </c>
      <c r="M5" s="82">
        <f>'на выход'!O25</f>
        <v>288.63621197038395</v>
      </c>
      <c r="N5" s="82">
        <f>'на выход'!P25</f>
        <v>11.180748145732085</v>
      </c>
      <c r="P5" s="95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78">
        <f>'на выход'!E54</f>
        <v>59.679545454545455</v>
      </c>
      <c r="D6" s="82">
        <f>'на выход'!F54</f>
        <v>63.364999999999995</v>
      </c>
      <c r="E6" s="82">
        <f>'на выход'!G54</f>
        <v>223.90818181818182</v>
      </c>
      <c r="F6" s="82">
        <f>'на выход'!H54</f>
        <v>1704.6359090909091</v>
      </c>
      <c r="G6" s="82">
        <f>'на выход'!I54</f>
        <v>1.5951818181818183</v>
      </c>
      <c r="H6" s="82">
        <f>'на выход'!J54</f>
        <v>49.099545454545456</v>
      </c>
      <c r="I6" s="82">
        <f>'на выход'!K54</f>
        <v>12.665454545454546</v>
      </c>
      <c r="J6" s="82">
        <f>'на выход'!L54</f>
        <v>15.793636363636363</v>
      </c>
      <c r="K6" s="82">
        <f>'на выход'!M54</f>
        <v>429.34499999999997</v>
      </c>
      <c r="L6" s="82">
        <f>'на выход'!N54</f>
        <v>875.5686363636363</v>
      </c>
      <c r="M6" s="82">
        <f>'на выход'!O54</f>
        <v>382.75590909090903</v>
      </c>
      <c r="N6" s="82">
        <f>'на выход'!P54</f>
        <v>20.00690909090909</v>
      </c>
      <c r="P6" s="7" t="s">
        <v>47</v>
      </c>
      <c r="Q6" s="8">
        <v>532.71895292110992</v>
      </c>
      <c r="R6" s="8">
        <v>541.1772935577801</v>
      </c>
      <c r="S6" s="8">
        <v>2281.3719781097971</v>
      </c>
      <c r="T6" s="8">
        <v>16229.767093416378</v>
      </c>
    </row>
    <row r="7" spans="2:20" ht="16.5" customHeight="1" thickBot="1">
      <c r="B7" s="22">
        <v>3</v>
      </c>
      <c r="C7" s="78">
        <f>'на выход'!E81</f>
        <v>54.202153846153848</v>
      </c>
      <c r="D7" s="82">
        <f>'на выход'!F81</f>
        <v>50.617461538461541</v>
      </c>
      <c r="E7" s="82">
        <f>'на выход'!G81</f>
        <v>225.76400000000001</v>
      </c>
      <c r="F7" s="82">
        <f>'на выход'!H81</f>
        <v>1575.4217692307693</v>
      </c>
      <c r="G7" s="82">
        <f>'на выход'!I81</f>
        <v>0.70138086303939962</v>
      </c>
      <c r="H7" s="82">
        <f>'на выход'!J81</f>
        <v>43.174247654784239</v>
      </c>
      <c r="I7" s="82">
        <f>'на выход'!K81</f>
        <v>16.778825515947464</v>
      </c>
      <c r="J7" s="82">
        <f>'на выход'!L81</f>
        <v>9.9519174484052542</v>
      </c>
      <c r="K7" s="82">
        <f>'на выход'!M81</f>
        <v>612.72901688555351</v>
      </c>
      <c r="L7" s="82">
        <f>'на выход'!N81</f>
        <v>797.34350469043147</v>
      </c>
      <c r="M7" s="82">
        <f>'на выход'!O81</f>
        <v>599.29399624765483</v>
      </c>
      <c r="N7" s="82">
        <f>'на выход'!P81</f>
        <v>16.099279549718574</v>
      </c>
      <c r="P7" s="7" t="s">
        <v>48</v>
      </c>
      <c r="Q7" s="8">
        <v>53.27189529211099</v>
      </c>
      <c r="R7" s="8">
        <v>54.11772935577801</v>
      </c>
      <c r="S7" s="8">
        <v>228.1371978109797</v>
      </c>
      <c r="T7" s="8">
        <v>1622.9767093416378</v>
      </c>
    </row>
    <row r="8" spans="2:20" ht="16.5" customHeight="1">
      <c r="B8" s="22">
        <v>4</v>
      </c>
      <c r="C8" s="78">
        <f>'на выход'!E110</f>
        <v>55.085000000000001</v>
      </c>
      <c r="D8" s="82">
        <f>'на выход'!F110</f>
        <v>53.625545454545453</v>
      </c>
      <c r="E8" s="82">
        <f>'на выход'!G110</f>
        <v>220.02990909090909</v>
      </c>
      <c r="F8" s="82">
        <f>'на выход'!H110</f>
        <v>1594.7622727272726</v>
      </c>
      <c r="G8" s="82">
        <f>'на выход'!I110</f>
        <v>0.41943636363636366</v>
      </c>
      <c r="H8" s="82">
        <f>'на выход'!J110</f>
        <v>45.197500000000005</v>
      </c>
      <c r="I8" s="82">
        <f>'на выход'!K110</f>
        <v>41.588818181818176</v>
      </c>
      <c r="J8" s="82">
        <f>'на выход'!L110</f>
        <v>11.166636363636364</v>
      </c>
      <c r="K8" s="82">
        <f>'на выход'!M110</f>
        <v>368.7939090909091</v>
      </c>
      <c r="L8" s="82">
        <f>'на выход'!N110</f>
        <v>553.20636363636356</v>
      </c>
      <c r="M8" s="82">
        <f>'на выход'!O110</f>
        <v>347.94845454545458</v>
      </c>
      <c r="N8" s="82">
        <f>'на выход'!P110</f>
        <v>13.294727272727274</v>
      </c>
    </row>
    <row r="9" spans="2:20" ht="16.5" customHeight="1">
      <c r="B9" s="22">
        <v>5</v>
      </c>
      <c r="C9" s="78">
        <f>'на выход'!E138</f>
        <v>45.652211538461543</v>
      </c>
      <c r="D9" s="82">
        <f>'на выход'!F138</f>
        <v>47.888076923076923</v>
      </c>
      <c r="E9" s="82">
        <f>'на выход'!G138</f>
        <v>254.94161538461537</v>
      </c>
      <c r="F9" s="82">
        <f>'на выход'!H138</f>
        <v>1688.8679999999999</v>
      </c>
      <c r="G9" s="82">
        <f>'на выход'!I138</f>
        <v>0.7251471153846154</v>
      </c>
      <c r="H9" s="82">
        <f>'на выход'!J138</f>
        <v>41.368796153846148</v>
      </c>
      <c r="I9" s="82">
        <f>'на выход'!K138</f>
        <v>8.2377403846153836</v>
      </c>
      <c r="J9" s="82">
        <f>'на выход'!L138</f>
        <v>13.923307692307691</v>
      </c>
      <c r="K9" s="82">
        <f>'на выход'!M138</f>
        <v>454.01219230769232</v>
      </c>
      <c r="L9" s="82">
        <f>'на выход'!N138</f>
        <v>626.65238461538468</v>
      </c>
      <c r="M9" s="82">
        <f>'на выход'!O138</f>
        <v>652.41913461538456</v>
      </c>
      <c r="N9" s="82">
        <f>'на выход'!P138</f>
        <v>19.193105769230769</v>
      </c>
    </row>
    <row r="10" spans="2:20" ht="16.5" customHeight="1">
      <c r="B10" s="22">
        <v>6</v>
      </c>
      <c r="C10" s="78">
        <f>'на выход'!E166</f>
        <v>41.31</v>
      </c>
      <c r="D10" s="82">
        <f>'на выход'!F166</f>
        <v>47.03</v>
      </c>
      <c r="E10" s="82">
        <f>'на выход'!G166</f>
        <v>215.63441860465116</v>
      </c>
      <c r="F10" s="82">
        <f>'на выход'!H166</f>
        <v>1451.0476744186046</v>
      </c>
      <c r="G10" s="82">
        <f>'на выход'!I166</f>
        <v>1.0096046511627907</v>
      </c>
      <c r="H10" s="82">
        <f>'на выход'!J166</f>
        <v>51.993139534883724</v>
      </c>
      <c r="I10" s="82">
        <f>'на выход'!K166</f>
        <v>2.8453488372093023</v>
      </c>
      <c r="J10" s="82">
        <f>'на выход'!L166</f>
        <v>10.555697674418607</v>
      </c>
      <c r="K10" s="82">
        <f>'на выход'!M166</f>
        <v>379.02651162790698</v>
      </c>
      <c r="L10" s="82">
        <f>'на выход'!N166</f>
        <v>596.11162790697676</v>
      </c>
      <c r="M10" s="82">
        <f>'на выход'!O166</f>
        <v>358.3927906976744</v>
      </c>
      <c r="N10" s="82">
        <f>'на выход'!P166</f>
        <v>14.771232558139536</v>
      </c>
    </row>
    <row r="11" spans="2:20" ht="16.5" customHeight="1">
      <c r="B11" s="22">
        <v>7</v>
      </c>
      <c r="C11" s="78">
        <f>'на выход'!E195</f>
        <v>63.524000000000001</v>
      </c>
      <c r="D11" s="82">
        <f>'на выход'!F195</f>
        <v>66.773499999999999</v>
      </c>
      <c r="E11" s="82">
        <f>'на выход'!G195</f>
        <v>180.398</v>
      </c>
      <c r="F11" s="82">
        <f>'на выход'!H195</f>
        <v>1576.6495</v>
      </c>
      <c r="G11" s="82">
        <f>'на выход'!I195</f>
        <v>0.57550000000000001</v>
      </c>
      <c r="H11" s="82">
        <f>'на выход'!J195</f>
        <v>40.276499999999992</v>
      </c>
      <c r="I11" s="82">
        <f>'на выход'!K195</f>
        <v>12.849499999999999</v>
      </c>
      <c r="J11" s="82">
        <f>'на выход'!L195</f>
        <v>17.959500000000002</v>
      </c>
      <c r="K11" s="82">
        <f>'на выход'!M195</f>
        <v>652.99199999999996</v>
      </c>
      <c r="L11" s="82">
        <f>'на выход'!N195</f>
        <v>844.93000000000006</v>
      </c>
      <c r="M11" s="82">
        <f>'на выход'!O195</f>
        <v>326.01599999999996</v>
      </c>
      <c r="N11" s="82">
        <f>'на выход'!P195</f>
        <v>12.008000000000001</v>
      </c>
    </row>
    <row r="12" spans="2:20" ht="16.5" customHeight="1">
      <c r="B12" s="22">
        <v>8</v>
      </c>
      <c r="C12" s="78">
        <f>'на выход'!E227</f>
        <v>46.067000000000007</v>
      </c>
      <c r="D12" s="82">
        <f>'на выход'!F227</f>
        <v>44.323</v>
      </c>
      <c r="E12" s="82">
        <f>'на выход'!G227</f>
        <v>229.92</v>
      </c>
      <c r="F12" s="82">
        <f>'на выход'!H227</f>
        <v>1522.8240000000001</v>
      </c>
      <c r="G12" s="82">
        <f>'на выход'!I227</f>
        <v>0.53600000000000003</v>
      </c>
      <c r="H12" s="82">
        <f>'на выход'!J227</f>
        <v>31.448</v>
      </c>
      <c r="I12" s="82">
        <f>'на выход'!K227</f>
        <v>16.12</v>
      </c>
      <c r="J12" s="82">
        <f>'на выход'!L227</f>
        <v>13.762</v>
      </c>
      <c r="K12" s="82">
        <f>'на выход'!M227</f>
        <v>311.76</v>
      </c>
      <c r="L12" s="82">
        <f>'на выход'!N227</f>
        <v>465.42200000000003</v>
      </c>
      <c r="M12" s="82">
        <f>'на выход'!O227</f>
        <v>352.33200000000011</v>
      </c>
      <c r="N12" s="82">
        <f>'на выход'!P227</f>
        <v>37.042000000000002</v>
      </c>
    </row>
    <row r="13" spans="2:20" ht="16.5" customHeight="1">
      <c r="B13" s="22">
        <v>9</v>
      </c>
      <c r="C13" s="78">
        <f>'на выход'!E255</f>
        <v>52.368809523809524</v>
      </c>
      <c r="D13" s="82">
        <f>'на выход'!F255</f>
        <v>57.428095238095239</v>
      </c>
      <c r="E13" s="82">
        <f>'на выход'!G255</f>
        <v>286.5281904761905</v>
      </c>
      <c r="F13" s="82">
        <f>'на выход'!H255</f>
        <v>1872.4408571428573</v>
      </c>
      <c r="G13" s="82">
        <f>'на выход'!I255</f>
        <v>0.7576761904761905</v>
      </c>
      <c r="H13" s="82">
        <f>'на выход'!J255</f>
        <v>52.358961904761898</v>
      </c>
      <c r="I13" s="82">
        <f>'на выход'!K255</f>
        <v>10.285857142857143</v>
      </c>
      <c r="J13" s="82">
        <f>'на выход'!L255</f>
        <v>13.040523809523808</v>
      </c>
      <c r="K13" s="82">
        <f>'на выход'!M255</f>
        <v>418.36790476190475</v>
      </c>
      <c r="L13" s="82">
        <f>'на выход'!N255</f>
        <v>775.03942857142863</v>
      </c>
      <c r="M13" s="82">
        <f>'на выход'!O255</f>
        <v>346.04104761904756</v>
      </c>
      <c r="N13" s="82">
        <f>'на выход'!P255</f>
        <v>22.100380952380949</v>
      </c>
    </row>
    <row r="14" spans="2:20" ht="15.75">
      <c r="B14" s="22">
        <v>10</v>
      </c>
      <c r="C14" s="78">
        <f>'на выход'!E283</f>
        <v>61.410000000000011</v>
      </c>
      <c r="D14" s="82">
        <f>'на выход'!F283</f>
        <v>50.820000000000007</v>
      </c>
      <c r="E14" s="82">
        <f>'на выход'!G283</f>
        <v>228.67</v>
      </c>
      <c r="F14" s="82">
        <f>'на выход'!H283</f>
        <v>1617.7000000000003</v>
      </c>
      <c r="G14" s="82">
        <f>'на выход'!I283</f>
        <v>0.9415</v>
      </c>
      <c r="H14" s="82">
        <f>'на выход'!J283</f>
        <v>117.83499999999999</v>
      </c>
      <c r="I14" s="82">
        <f>'на выход'!K283</f>
        <v>82.63</v>
      </c>
      <c r="J14" s="82">
        <f>'на выход'!L283</f>
        <v>9.44</v>
      </c>
      <c r="K14" s="82">
        <f>'на выход'!M283</f>
        <v>632.84500000000003</v>
      </c>
      <c r="L14" s="82">
        <f>'на выход'!N283</f>
        <v>1014.485</v>
      </c>
      <c r="M14" s="82">
        <f>'на выход'!O283</f>
        <v>413.29</v>
      </c>
      <c r="N14" s="82">
        <f>'на выход'!P283</f>
        <v>15.315999999999999</v>
      </c>
    </row>
    <row r="15" spans="2:20" ht="31.5">
      <c r="B15" s="23" t="s">
        <v>38</v>
      </c>
      <c r="C15" s="24">
        <f>SUM(C5:C14)</f>
        <v>530.79895292110996</v>
      </c>
      <c r="D15" s="24">
        <f t="shared" ref="D15:N15" si="0">SUM(D5:D14)</f>
        <v>538.53729355778012</v>
      </c>
      <c r="E15" s="24">
        <f t="shared" si="0"/>
        <v>2279.853978109797</v>
      </c>
      <c r="F15" s="24">
        <f t="shared" si="0"/>
        <v>16192.267093416378</v>
      </c>
      <c r="G15" s="24">
        <f t="shared" si="0"/>
        <v>8.2173772579234505</v>
      </c>
      <c r="H15" s="24">
        <f t="shared" si="0"/>
        <v>526.45821801943316</v>
      </c>
      <c r="I15" s="24">
        <f t="shared" si="0"/>
        <v>288.20471970167546</v>
      </c>
      <c r="J15" s="24">
        <f t="shared" si="0"/>
        <v>126.59808426598269</v>
      </c>
      <c r="K15" s="24">
        <f t="shared" si="0"/>
        <v>4780.605413189247</v>
      </c>
      <c r="L15" s="24">
        <f t="shared" si="0"/>
        <v>7210.8036108548358</v>
      </c>
      <c r="M15" s="24">
        <f t="shared" si="0"/>
        <v>4067.1255447865092</v>
      </c>
      <c r="N15" s="24">
        <f t="shared" si="0"/>
        <v>181.01238333883828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workbookViewId="0">
      <selection activeCell="G16" sqref="G16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98" t="s">
        <v>59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5" customHeight="1">
      <c r="J3" s="99" t="s">
        <v>60</v>
      </c>
      <c r="K3" s="99"/>
      <c r="L3" s="99"/>
    </row>
    <row r="4" spans="2:12">
      <c r="B4" s="9"/>
    </row>
    <row r="5" spans="2:12" ht="35.25" customHeight="1">
      <c r="B5" s="97" t="s">
        <v>61</v>
      </c>
      <c r="C5" s="97" t="s">
        <v>62</v>
      </c>
      <c r="D5" s="97" t="s">
        <v>63</v>
      </c>
      <c r="E5" s="97" t="s">
        <v>94</v>
      </c>
      <c r="F5" s="97" t="s">
        <v>64</v>
      </c>
      <c r="G5" s="97" t="s">
        <v>93</v>
      </c>
      <c r="H5" s="97" t="s">
        <v>65</v>
      </c>
      <c r="I5" s="97" t="s">
        <v>66</v>
      </c>
      <c r="J5" s="97" t="s">
        <v>65</v>
      </c>
      <c r="K5" s="97" t="s">
        <v>67</v>
      </c>
      <c r="L5" s="97" t="s">
        <v>65</v>
      </c>
    </row>
    <row r="6" spans="2:12" ht="27.75" customHeight="1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6.5" customHeight="1">
      <c r="B7" s="32">
        <v>1</v>
      </c>
      <c r="C7" s="33" t="s">
        <v>68</v>
      </c>
      <c r="D7" s="32">
        <v>150</v>
      </c>
      <c r="E7" s="32">
        <v>90</v>
      </c>
      <c r="F7" s="32">
        <v>900</v>
      </c>
      <c r="G7" s="32">
        <v>860</v>
      </c>
      <c r="H7" s="32">
        <v>96</v>
      </c>
      <c r="I7" s="32">
        <v>40</v>
      </c>
      <c r="J7" s="32">
        <v>4</v>
      </c>
      <c r="K7" s="32" t="s">
        <v>69</v>
      </c>
      <c r="L7" s="32" t="s">
        <v>69</v>
      </c>
    </row>
    <row r="8" spans="2:12" ht="16.5" customHeight="1">
      <c r="B8" s="32">
        <v>2</v>
      </c>
      <c r="C8" s="33" t="s">
        <v>70</v>
      </c>
      <c r="D8" s="32">
        <v>15</v>
      </c>
      <c r="E8" s="32">
        <v>9</v>
      </c>
      <c r="F8" s="32">
        <v>90</v>
      </c>
      <c r="G8" s="32">
        <v>90</v>
      </c>
      <c r="H8" s="32">
        <v>100</v>
      </c>
      <c r="I8" s="32" t="s">
        <v>69</v>
      </c>
      <c r="J8" s="32" t="s">
        <v>69</v>
      </c>
      <c r="K8" s="32" t="s">
        <v>69</v>
      </c>
      <c r="L8" s="32" t="s">
        <v>69</v>
      </c>
    </row>
    <row r="9" spans="2:12" ht="16.5" customHeight="1">
      <c r="B9" s="32">
        <v>3</v>
      </c>
      <c r="C9" s="33" t="s">
        <v>71</v>
      </c>
      <c r="D9" s="32">
        <v>45</v>
      </c>
      <c r="E9" s="32">
        <v>27</v>
      </c>
      <c r="F9" s="32">
        <v>270</v>
      </c>
      <c r="G9" s="32">
        <v>270</v>
      </c>
      <c r="H9" s="32">
        <v>100</v>
      </c>
      <c r="I9" s="32" t="s">
        <v>69</v>
      </c>
      <c r="J9" s="32" t="s">
        <v>69</v>
      </c>
      <c r="K9" s="32" t="s">
        <v>69</v>
      </c>
      <c r="L9" s="32" t="s">
        <v>69</v>
      </c>
    </row>
    <row r="10" spans="2:12" ht="16.5" customHeight="1">
      <c r="B10" s="32">
        <v>4</v>
      </c>
      <c r="C10" s="33" t="s">
        <v>72</v>
      </c>
      <c r="D10" s="32">
        <v>15</v>
      </c>
      <c r="E10" s="32">
        <v>9</v>
      </c>
      <c r="F10" s="32">
        <v>90</v>
      </c>
      <c r="G10" s="32">
        <v>90</v>
      </c>
      <c r="H10" s="32">
        <v>100</v>
      </c>
      <c r="I10" s="32" t="s">
        <v>69</v>
      </c>
      <c r="J10" s="32" t="s">
        <v>69</v>
      </c>
      <c r="K10" s="32" t="s">
        <v>69</v>
      </c>
      <c r="L10" s="32" t="s">
        <v>69</v>
      </c>
    </row>
    <row r="11" spans="2:12" ht="16.5" customHeight="1">
      <c r="B11" s="32">
        <v>5</v>
      </c>
      <c r="C11" s="33" t="s">
        <v>73</v>
      </c>
      <c r="D11" s="32">
        <v>187</v>
      </c>
      <c r="E11" s="32">
        <v>112</v>
      </c>
      <c r="F11" s="32">
        <v>1120</v>
      </c>
      <c r="G11" s="32">
        <v>1120</v>
      </c>
      <c r="H11" s="32">
        <v>100</v>
      </c>
      <c r="I11" s="32" t="s">
        <v>69</v>
      </c>
      <c r="J11" s="32" t="s">
        <v>69</v>
      </c>
      <c r="K11" s="32" t="s">
        <v>69</v>
      </c>
      <c r="L11" s="32" t="s">
        <v>69</v>
      </c>
    </row>
    <row r="12" spans="2:12" ht="16.5" customHeight="1">
      <c r="B12" s="32">
        <v>6</v>
      </c>
      <c r="C12" s="33" t="s">
        <v>74</v>
      </c>
      <c r="D12" s="32">
        <v>280</v>
      </c>
      <c r="E12" s="32">
        <v>168</v>
      </c>
      <c r="F12" s="32">
        <v>1680</v>
      </c>
      <c r="G12" s="32">
        <v>1680</v>
      </c>
      <c r="H12" s="32">
        <v>100</v>
      </c>
      <c r="I12" s="32" t="s">
        <v>69</v>
      </c>
      <c r="J12" s="32" t="s">
        <v>69</v>
      </c>
      <c r="K12" s="32" t="s">
        <v>69</v>
      </c>
      <c r="L12" s="32" t="s">
        <v>69</v>
      </c>
    </row>
    <row r="13" spans="2:12" ht="16.5" customHeight="1">
      <c r="B13" s="32">
        <v>7</v>
      </c>
      <c r="C13" s="33" t="s">
        <v>75</v>
      </c>
      <c r="D13" s="32">
        <v>185</v>
      </c>
      <c r="E13" s="32">
        <v>111</v>
      </c>
      <c r="F13" s="32">
        <v>1110</v>
      </c>
      <c r="G13" s="32">
        <v>1200</v>
      </c>
      <c r="H13" s="32">
        <v>108</v>
      </c>
      <c r="I13" s="32" t="s">
        <v>69</v>
      </c>
      <c r="J13" s="32" t="s">
        <v>69</v>
      </c>
      <c r="K13" s="32">
        <v>90</v>
      </c>
      <c r="L13" s="32">
        <v>8</v>
      </c>
    </row>
    <row r="14" spans="2:12" ht="16.5" customHeight="1">
      <c r="B14" s="32">
        <v>8</v>
      </c>
      <c r="C14" s="33" t="s">
        <v>76</v>
      </c>
      <c r="D14" s="32">
        <v>15</v>
      </c>
      <c r="E14" s="32">
        <v>9</v>
      </c>
      <c r="F14" s="32">
        <v>90</v>
      </c>
      <c r="G14" s="32">
        <v>90</v>
      </c>
      <c r="H14" s="32">
        <v>100</v>
      </c>
      <c r="I14" s="32" t="s">
        <v>69</v>
      </c>
      <c r="J14" s="32" t="s">
        <v>69</v>
      </c>
      <c r="K14" s="32" t="s">
        <v>69</v>
      </c>
      <c r="L14" s="32" t="s">
        <v>69</v>
      </c>
    </row>
    <row r="15" spans="2:12" ht="16.5" customHeight="1">
      <c r="B15" s="32">
        <v>9</v>
      </c>
      <c r="C15" s="33" t="s">
        <v>77</v>
      </c>
      <c r="D15" s="32">
        <v>200</v>
      </c>
      <c r="E15" s="32">
        <v>120</v>
      </c>
      <c r="F15" s="32">
        <v>1200</v>
      </c>
      <c r="G15" s="32">
        <v>1200</v>
      </c>
      <c r="H15" s="32">
        <v>100</v>
      </c>
      <c r="I15" s="32" t="s">
        <v>69</v>
      </c>
      <c r="J15" s="32" t="s">
        <v>69</v>
      </c>
      <c r="K15" s="32" t="s">
        <v>69</v>
      </c>
      <c r="L15" s="32" t="s">
        <v>69</v>
      </c>
    </row>
    <row r="16" spans="2:12" ht="16.5" customHeight="1">
      <c r="B16" s="32">
        <v>10</v>
      </c>
      <c r="C16" s="33" t="s">
        <v>78</v>
      </c>
      <c r="D16" s="32">
        <v>70</v>
      </c>
      <c r="E16" s="32">
        <v>42</v>
      </c>
      <c r="F16" s="32">
        <v>420</v>
      </c>
      <c r="G16" s="32">
        <v>420</v>
      </c>
      <c r="H16" s="32">
        <v>100</v>
      </c>
      <c r="I16" s="32" t="s">
        <v>69</v>
      </c>
      <c r="J16" s="32" t="s">
        <v>69</v>
      </c>
      <c r="K16" s="32" t="s">
        <v>69</v>
      </c>
      <c r="L16" s="32" t="s">
        <v>69</v>
      </c>
    </row>
    <row r="17" spans="2:12" ht="16.5" customHeight="1">
      <c r="B17" s="32">
        <v>11</v>
      </c>
      <c r="C17" s="33" t="s">
        <v>79</v>
      </c>
      <c r="D17" s="32">
        <v>35</v>
      </c>
      <c r="E17" s="32">
        <v>21</v>
      </c>
      <c r="F17" s="32">
        <v>210</v>
      </c>
      <c r="G17" s="32">
        <v>210</v>
      </c>
      <c r="H17" s="32">
        <v>100</v>
      </c>
      <c r="I17" s="32" t="s">
        <v>69</v>
      </c>
      <c r="J17" s="32" t="s">
        <v>69</v>
      </c>
      <c r="K17" s="32" t="s">
        <v>69</v>
      </c>
      <c r="L17" s="32" t="s">
        <v>69</v>
      </c>
    </row>
    <row r="18" spans="2:12" ht="16.5" customHeight="1">
      <c r="B18" s="32">
        <v>12</v>
      </c>
      <c r="C18" s="33" t="s">
        <v>80</v>
      </c>
      <c r="D18" s="32">
        <v>58</v>
      </c>
      <c r="E18" s="32">
        <v>35</v>
      </c>
      <c r="F18" s="32">
        <v>350</v>
      </c>
      <c r="G18" s="32">
        <v>280</v>
      </c>
      <c r="H18" s="32">
        <v>80</v>
      </c>
      <c r="I18" s="32">
        <v>70</v>
      </c>
      <c r="J18" s="32">
        <v>20</v>
      </c>
      <c r="K18" s="32" t="s">
        <v>69</v>
      </c>
      <c r="L18" s="32" t="s">
        <v>69</v>
      </c>
    </row>
    <row r="19" spans="2:12" ht="16.5" customHeight="1">
      <c r="B19" s="32">
        <v>13</v>
      </c>
      <c r="C19" s="33" t="s">
        <v>81</v>
      </c>
      <c r="D19" s="32">
        <v>300</v>
      </c>
      <c r="E19" s="32">
        <v>180</v>
      </c>
      <c r="F19" s="32">
        <v>1800</v>
      </c>
      <c r="G19" s="32">
        <v>1600</v>
      </c>
      <c r="H19" s="32">
        <v>89</v>
      </c>
      <c r="I19" s="32">
        <v>200</v>
      </c>
      <c r="J19" s="32">
        <v>11</v>
      </c>
      <c r="K19" s="32" t="s">
        <v>69</v>
      </c>
      <c r="L19" s="32" t="s">
        <v>69</v>
      </c>
    </row>
    <row r="20" spans="2:12" ht="16.5" customHeight="1">
      <c r="B20" s="32">
        <v>14</v>
      </c>
      <c r="C20" s="33" t="s">
        <v>82</v>
      </c>
      <c r="D20" s="32">
        <v>50</v>
      </c>
      <c r="E20" s="32">
        <v>30</v>
      </c>
      <c r="F20" s="32">
        <v>300</v>
      </c>
      <c r="G20" s="32">
        <v>300</v>
      </c>
      <c r="H20" s="32">
        <v>100</v>
      </c>
      <c r="I20" s="32" t="s">
        <v>69</v>
      </c>
      <c r="J20" s="32" t="s">
        <v>69</v>
      </c>
      <c r="K20" s="32" t="s">
        <v>69</v>
      </c>
      <c r="L20" s="32" t="s">
        <v>69</v>
      </c>
    </row>
    <row r="21" spans="2:12" ht="16.5" customHeight="1">
      <c r="B21" s="32">
        <v>15</v>
      </c>
      <c r="C21" s="33" t="s">
        <v>83</v>
      </c>
      <c r="D21" s="32">
        <v>10</v>
      </c>
      <c r="E21" s="32">
        <v>6</v>
      </c>
      <c r="F21" s="32">
        <v>60</v>
      </c>
      <c r="G21" s="32">
        <v>64</v>
      </c>
      <c r="H21" s="32">
        <v>107</v>
      </c>
      <c r="I21" s="32" t="s">
        <v>69</v>
      </c>
      <c r="J21" s="32" t="s">
        <v>69</v>
      </c>
      <c r="K21" s="32">
        <v>4</v>
      </c>
      <c r="L21" s="32">
        <v>7</v>
      </c>
    </row>
    <row r="22" spans="2:12" ht="16.5" customHeight="1">
      <c r="B22" s="32">
        <v>16</v>
      </c>
      <c r="C22" s="33" t="s">
        <v>84</v>
      </c>
      <c r="D22" s="32">
        <v>10</v>
      </c>
      <c r="E22" s="32">
        <v>6</v>
      </c>
      <c r="F22" s="32">
        <v>60</v>
      </c>
      <c r="G22" s="32">
        <v>60</v>
      </c>
      <c r="H22" s="32">
        <v>100</v>
      </c>
      <c r="I22" s="32" t="s">
        <v>69</v>
      </c>
      <c r="J22" s="32" t="s">
        <v>69</v>
      </c>
      <c r="K22" s="32" t="s">
        <v>69</v>
      </c>
      <c r="L22" s="32" t="s">
        <v>69</v>
      </c>
    </row>
    <row r="23" spans="2:12" ht="16.5" customHeight="1">
      <c r="B23" s="32">
        <v>17</v>
      </c>
      <c r="C23" s="33" t="s">
        <v>85</v>
      </c>
      <c r="D23" s="32">
        <v>30</v>
      </c>
      <c r="E23" s="32">
        <v>18</v>
      </c>
      <c r="F23" s="32">
        <v>180</v>
      </c>
      <c r="G23" s="32">
        <v>180</v>
      </c>
      <c r="H23" s="32">
        <v>100</v>
      </c>
      <c r="I23" s="32" t="s">
        <v>69</v>
      </c>
      <c r="J23" s="32" t="s">
        <v>69</v>
      </c>
      <c r="K23" s="32" t="s">
        <v>69</v>
      </c>
      <c r="L23" s="32" t="s">
        <v>69</v>
      </c>
    </row>
    <row r="24" spans="2:12" ht="16.5" customHeight="1">
      <c r="B24" s="32">
        <v>18</v>
      </c>
      <c r="C24" s="33" t="s">
        <v>86</v>
      </c>
      <c r="D24" s="32">
        <v>15</v>
      </c>
      <c r="E24" s="32">
        <v>9</v>
      </c>
      <c r="F24" s="32">
        <v>90</v>
      </c>
      <c r="G24" s="32">
        <v>90</v>
      </c>
      <c r="H24" s="32">
        <v>100</v>
      </c>
      <c r="I24" s="32" t="s">
        <v>69</v>
      </c>
      <c r="J24" s="32" t="s">
        <v>69</v>
      </c>
      <c r="K24" s="32" t="s">
        <v>69</v>
      </c>
      <c r="L24" s="32" t="s">
        <v>69</v>
      </c>
    </row>
    <row r="25" spans="2:12" ht="16.5" customHeight="1">
      <c r="B25" s="32">
        <v>19</v>
      </c>
      <c r="C25" s="33" t="s">
        <v>87</v>
      </c>
      <c r="D25" s="32" t="s">
        <v>265</v>
      </c>
      <c r="E25" s="32">
        <v>27</v>
      </c>
      <c r="F25" s="32">
        <v>240</v>
      </c>
      <c r="G25" s="32">
        <v>240</v>
      </c>
      <c r="H25" s="32">
        <v>100</v>
      </c>
      <c r="I25" s="32" t="s">
        <v>69</v>
      </c>
      <c r="J25" s="32" t="s">
        <v>69</v>
      </c>
      <c r="K25" s="32" t="s">
        <v>69</v>
      </c>
      <c r="L25" s="32" t="s">
        <v>69</v>
      </c>
    </row>
    <row r="26" spans="2:12" ht="16.5" customHeight="1">
      <c r="B26" s="32">
        <v>20</v>
      </c>
      <c r="C26" s="33" t="s">
        <v>88</v>
      </c>
      <c r="D26" s="32">
        <v>30</v>
      </c>
      <c r="E26" s="32">
        <v>18</v>
      </c>
      <c r="F26" s="32">
        <v>180</v>
      </c>
      <c r="G26" s="32">
        <v>180</v>
      </c>
      <c r="H26" s="32">
        <v>100</v>
      </c>
      <c r="I26" s="32" t="s">
        <v>69</v>
      </c>
      <c r="J26" s="32" t="s">
        <v>69</v>
      </c>
      <c r="K26" s="32" t="s">
        <v>69</v>
      </c>
      <c r="L26" s="32" t="s">
        <v>69</v>
      </c>
    </row>
    <row r="27" spans="2:12" ht="16.5" customHeight="1">
      <c r="B27" s="32">
        <v>21</v>
      </c>
      <c r="C27" s="33" t="s">
        <v>89</v>
      </c>
      <c r="D27" s="32">
        <v>10</v>
      </c>
      <c r="E27" s="32">
        <v>6</v>
      </c>
      <c r="F27" s="32">
        <v>60</v>
      </c>
      <c r="G27" s="32">
        <v>40</v>
      </c>
      <c r="H27" s="32">
        <v>67</v>
      </c>
      <c r="I27" s="32">
        <v>20</v>
      </c>
      <c r="J27" s="32">
        <v>33</v>
      </c>
      <c r="K27" s="32" t="s">
        <v>69</v>
      </c>
      <c r="L27" s="32" t="s">
        <v>69</v>
      </c>
    </row>
    <row r="28" spans="2:12" ht="16.5" customHeight="1">
      <c r="B28" s="32">
        <v>22</v>
      </c>
      <c r="C28" s="33" t="s">
        <v>90</v>
      </c>
      <c r="D28" s="32">
        <v>1</v>
      </c>
      <c r="E28" s="32">
        <v>0.6</v>
      </c>
      <c r="F28" s="32">
        <v>6</v>
      </c>
      <c r="G28" s="32">
        <v>6</v>
      </c>
      <c r="H28" s="32">
        <v>100</v>
      </c>
      <c r="I28" s="32" t="s">
        <v>69</v>
      </c>
      <c r="J28" s="32" t="s">
        <v>69</v>
      </c>
      <c r="K28" s="32" t="s">
        <v>69</v>
      </c>
      <c r="L28" s="32" t="s">
        <v>69</v>
      </c>
    </row>
    <row r="29" spans="2:12" ht="16.5" customHeight="1">
      <c r="B29" s="32">
        <v>23</v>
      </c>
      <c r="C29" s="33" t="s">
        <v>91</v>
      </c>
      <c r="D29" s="32">
        <v>0.2</v>
      </c>
      <c r="E29" s="32">
        <v>0.12</v>
      </c>
      <c r="F29" s="32">
        <v>1.2</v>
      </c>
      <c r="G29" s="32">
        <v>1.2</v>
      </c>
      <c r="H29" s="32">
        <v>100</v>
      </c>
      <c r="I29" s="32" t="s">
        <v>69</v>
      </c>
      <c r="J29" s="32" t="s">
        <v>69</v>
      </c>
      <c r="K29" s="32" t="s">
        <v>69</v>
      </c>
      <c r="L29" s="32" t="s">
        <v>69</v>
      </c>
    </row>
    <row r="30" spans="2:12" ht="16.5" customHeight="1">
      <c r="B30" s="32">
        <v>24</v>
      </c>
      <c r="C30" s="33" t="s">
        <v>92</v>
      </c>
      <c r="D30" s="32">
        <v>3</v>
      </c>
      <c r="E30" s="32">
        <v>1.8</v>
      </c>
      <c r="F30" s="32">
        <v>18</v>
      </c>
      <c r="G30" s="32">
        <v>18</v>
      </c>
      <c r="H30" s="32">
        <v>100</v>
      </c>
      <c r="I30" s="32" t="s">
        <v>69</v>
      </c>
      <c r="J30" s="32" t="s">
        <v>69</v>
      </c>
      <c r="K30" s="32" t="s">
        <v>69</v>
      </c>
      <c r="L30" s="32" t="s">
        <v>69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0" sqref="A10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98</v>
      </c>
    </row>
    <row r="2" spans="1:1" s="17" customFormat="1" ht="33">
      <c r="A2" s="16" t="s">
        <v>99</v>
      </c>
    </row>
    <row r="3" spans="1:1" s="17" customFormat="1" ht="33">
      <c r="A3" s="16" t="s">
        <v>100</v>
      </c>
    </row>
    <row r="4" spans="1:1" s="17" customFormat="1" ht="33">
      <c r="A4" s="16" t="s">
        <v>101</v>
      </c>
    </row>
    <row r="5" spans="1:1" s="17" customFormat="1" ht="33">
      <c r="A5" s="16" t="s">
        <v>102</v>
      </c>
    </row>
    <row r="6" spans="1:1" s="17" customFormat="1" ht="33">
      <c r="A6" s="16" t="s">
        <v>103</v>
      </c>
    </row>
    <row r="7" spans="1:1" s="17" customFormat="1" ht="33">
      <c r="A7" s="16" t="s">
        <v>104</v>
      </c>
    </row>
    <row r="8" spans="1:1" s="17" customFormat="1" ht="16.5">
      <c r="A8" s="18" t="s">
        <v>105</v>
      </c>
    </row>
    <row r="9" spans="1:1" s="17" customFormat="1" ht="16.5">
      <c r="A9" s="18" t="s">
        <v>106</v>
      </c>
    </row>
    <row r="10" spans="1:1" s="17" customFormat="1" ht="33">
      <c r="A10" s="19" t="s">
        <v>183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sqref="A1:J27"/>
    </sheetView>
  </sheetViews>
  <sheetFormatPr defaultColWidth="9.140625" defaultRowHeight="15"/>
  <cols>
    <col min="1" max="1" width="36.28515625" style="25" customWidth="1"/>
    <col min="2" max="6" width="9.140625" style="25"/>
    <col min="7" max="8" width="10.7109375" style="25" customWidth="1"/>
    <col min="9" max="9" width="9.5703125" style="25" customWidth="1"/>
    <col min="10" max="16384" width="9.140625" style="25"/>
  </cols>
  <sheetData>
    <row r="2" spans="1:10">
      <c r="A2" s="30" t="s">
        <v>125</v>
      </c>
    </row>
    <row r="3" spans="1:10" ht="15.75">
      <c r="A3" s="27"/>
      <c r="B3" s="27"/>
      <c r="C3" s="101" t="s">
        <v>124</v>
      </c>
      <c r="D3" s="101"/>
      <c r="E3" s="101" t="s">
        <v>111</v>
      </c>
      <c r="F3" s="101"/>
      <c r="G3" s="101" t="s">
        <v>112</v>
      </c>
      <c r="H3" s="101"/>
      <c r="I3" s="101" t="s">
        <v>113</v>
      </c>
      <c r="J3" s="101"/>
    </row>
    <row r="4" spans="1:10" ht="15.75">
      <c r="A4" s="27"/>
      <c r="B4" s="27"/>
      <c r="C4" s="28" t="s">
        <v>118</v>
      </c>
      <c r="D4" s="28" t="s">
        <v>119</v>
      </c>
      <c r="E4" s="28" t="s">
        <v>118</v>
      </c>
      <c r="F4" s="28" t="s">
        <v>119</v>
      </c>
      <c r="G4" s="28" t="s">
        <v>118</v>
      </c>
      <c r="H4" s="28" t="s">
        <v>119</v>
      </c>
      <c r="I4" s="28" t="s">
        <v>118</v>
      </c>
      <c r="J4" s="28" t="s">
        <v>119</v>
      </c>
    </row>
    <row r="5" spans="1:10" ht="15.75">
      <c r="A5" s="27" t="s">
        <v>114</v>
      </c>
      <c r="B5" s="27" t="s">
        <v>117</v>
      </c>
      <c r="C5" s="27">
        <f>77*20/100</f>
        <v>15.4</v>
      </c>
      <c r="D5" s="27">
        <f>77*25/100</f>
        <v>19.25</v>
      </c>
      <c r="E5" s="27">
        <f>79*20/100</f>
        <v>15.8</v>
      </c>
      <c r="F5" s="27">
        <f>79*25/100</f>
        <v>19.75</v>
      </c>
      <c r="G5" s="27">
        <f>335*20/100</f>
        <v>67</v>
      </c>
      <c r="H5" s="27">
        <f>335*25/100</f>
        <v>83.75</v>
      </c>
      <c r="I5" s="27">
        <f>2350*20/100</f>
        <v>470</v>
      </c>
      <c r="J5" s="27">
        <f>2350*25/100</f>
        <v>587.5</v>
      </c>
    </row>
    <row r="6" spans="1:10" ht="15.75">
      <c r="A6" s="27" t="s">
        <v>115</v>
      </c>
      <c r="B6" s="27" t="s">
        <v>120</v>
      </c>
      <c r="C6" s="27">
        <f>77*30/100</f>
        <v>23.1</v>
      </c>
      <c r="D6" s="27">
        <f>77*35/100</f>
        <v>26.95</v>
      </c>
      <c r="E6" s="27">
        <f>79*30/100</f>
        <v>23.7</v>
      </c>
      <c r="F6" s="27">
        <f>79*35/100</f>
        <v>27.65</v>
      </c>
      <c r="G6" s="27">
        <f>335*30/100</f>
        <v>100.5</v>
      </c>
      <c r="H6" s="27">
        <f>335*35/100</f>
        <v>117.25</v>
      </c>
      <c r="I6" s="27">
        <f>2350*30/100</f>
        <v>705</v>
      </c>
      <c r="J6" s="27">
        <f>2350*35/100</f>
        <v>822.5</v>
      </c>
    </row>
    <row r="7" spans="1:10" ht="15.75">
      <c r="A7" s="27" t="s">
        <v>116</v>
      </c>
      <c r="B7" s="27" t="s">
        <v>121</v>
      </c>
      <c r="C7" s="27">
        <f>77*10/100</f>
        <v>7.7</v>
      </c>
      <c r="D7" s="27">
        <f>77*15/100</f>
        <v>11.55</v>
      </c>
      <c r="E7" s="27">
        <f>79*10/100</f>
        <v>7.9</v>
      </c>
      <c r="F7" s="27">
        <f>79*15/100</f>
        <v>11.85</v>
      </c>
      <c r="G7" s="27">
        <f>335*10/100</f>
        <v>33.5</v>
      </c>
      <c r="H7" s="27">
        <f>335*15/100</f>
        <v>50.25</v>
      </c>
      <c r="I7" s="27">
        <f>2350*10/100</f>
        <v>235</v>
      </c>
      <c r="J7" s="27">
        <f>2350*15/100</f>
        <v>352.5</v>
      </c>
    </row>
    <row r="8" spans="1:10" ht="15.75">
      <c r="A8" s="27" t="s">
        <v>122</v>
      </c>
      <c r="B8" s="27" t="s">
        <v>123</v>
      </c>
      <c r="C8" s="27">
        <f>SUM(C5:C7)</f>
        <v>46.2</v>
      </c>
      <c r="D8" s="27">
        <f t="shared" ref="D8:J8" si="0">SUM(D5:D7)</f>
        <v>57.75</v>
      </c>
      <c r="E8" s="27">
        <f t="shared" si="0"/>
        <v>47.4</v>
      </c>
      <c r="F8" s="27">
        <f t="shared" si="0"/>
        <v>59.25</v>
      </c>
      <c r="G8" s="27">
        <f t="shared" si="0"/>
        <v>201</v>
      </c>
      <c r="H8" s="27">
        <f t="shared" si="0"/>
        <v>251.25</v>
      </c>
      <c r="I8" s="27">
        <f t="shared" si="0"/>
        <v>1410</v>
      </c>
      <c r="J8" s="27">
        <f t="shared" si="0"/>
        <v>1762.5</v>
      </c>
    </row>
    <row r="9" spans="1:10">
      <c r="C9" s="26"/>
    </row>
    <row r="10" spans="1:10">
      <c r="A10" s="25" t="s">
        <v>126</v>
      </c>
    </row>
    <row r="11" spans="1:10" ht="15.75">
      <c r="A11" s="27"/>
      <c r="B11" s="27"/>
      <c r="C11" s="101" t="s">
        <v>124</v>
      </c>
      <c r="D11" s="101"/>
      <c r="E11" s="101" t="s">
        <v>111</v>
      </c>
      <c r="F11" s="101"/>
      <c r="G11" s="101" t="s">
        <v>112</v>
      </c>
      <c r="H11" s="101"/>
      <c r="I11" s="101" t="s">
        <v>113</v>
      </c>
      <c r="J11" s="101"/>
    </row>
    <row r="12" spans="1:10" ht="15.75">
      <c r="A12" s="27"/>
      <c r="B12" s="27"/>
      <c r="C12" s="29" t="s">
        <v>118</v>
      </c>
      <c r="D12" s="29" t="s">
        <v>119</v>
      </c>
      <c r="E12" s="29" t="s">
        <v>118</v>
      </c>
      <c r="F12" s="29" t="s">
        <v>119</v>
      </c>
      <c r="G12" s="29" t="s">
        <v>118</v>
      </c>
      <c r="H12" s="29" t="s">
        <v>119</v>
      </c>
      <c r="I12" s="29" t="s">
        <v>118</v>
      </c>
      <c r="J12" s="29" t="s">
        <v>119</v>
      </c>
    </row>
    <row r="13" spans="1:10" ht="15.75">
      <c r="A13" s="27" t="s">
        <v>114</v>
      </c>
      <c r="B13" s="27" t="s">
        <v>117</v>
      </c>
      <c r="C13" s="27">
        <f>90*20/100</f>
        <v>18</v>
      </c>
      <c r="D13" s="27">
        <f>90*25/100</f>
        <v>22.5</v>
      </c>
      <c r="E13" s="27">
        <f>92*20/100</f>
        <v>18.399999999999999</v>
      </c>
      <c r="F13" s="27">
        <f>92*25/100</f>
        <v>23</v>
      </c>
      <c r="G13" s="27">
        <f>383*20/100</f>
        <v>76.599999999999994</v>
      </c>
      <c r="H13" s="27">
        <f>383*25/100</f>
        <v>95.75</v>
      </c>
      <c r="I13" s="27">
        <f>2720*20/100</f>
        <v>544</v>
      </c>
      <c r="J13" s="27">
        <f>2350*25/100</f>
        <v>587.5</v>
      </c>
    </row>
    <row r="14" spans="1:10" ht="15.75">
      <c r="A14" s="27" t="s">
        <v>115</v>
      </c>
      <c r="B14" s="27" t="s">
        <v>120</v>
      </c>
      <c r="C14" s="27">
        <f>90*30/100</f>
        <v>27</v>
      </c>
      <c r="D14" s="27">
        <f>90*35/100</f>
        <v>31.5</v>
      </c>
      <c r="E14" s="27">
        <f>92*30/100</f>
        <v>27.6</v>
      </c>
      <c r="F14" s="27">
        <f>92*35/100</f>
        <v>32.200000000000003</v>
      </c>
      <c r="G14" s="27">
        <f>383*30/100</f>
        <v>114.9</v>
      </c>
      <c r="H14" s="27">
        <f>383*35/100</f>
        <v>134.05000000000001</v>
      </c>
      <c r="I14" s="27">
        <f>2720*30/100</f>
        <v>816</v>
      </c>
      <c r="J14" s="27">
        <f>2350*35/100</f>
        <v>822.5</v>
      </c>
    </row>
    <row r="15" spans="1:10" ht="15.75">
      <c r="A15" s="27" t="s">
        <v>116</v>
      </c>
      <c r="B15" s="27" t="s">
        <v>121</v>
      </c>
      <c r="C15" s="27">
        <f>90*10/100</f>
        <v>9</v>
      </c>
      <c r="D15" s="27">
        <f>90*15/100</f>
        <v>13.5</v>
      </c>
      <c r="E15" s="27">
        <f>92*10/100</f>
        <v>9.1999999999999993</v>
      </c>
      <c r="F15" s="27">
        <f>92*15/100</f>
        <v>13.8</v>
      </c>
      <c r="G15" s="27">
        <f>383*10/100</f>
        <v>38.299999999999997</v>
      </c>
      <c r="H15" s="27">
        <f>383*15/100</f>
        <v>57.45</v>
      </c>
      <c r="I15" s="27">
        <f>2720*10/100</f>
        <v>272</v>
      </c>
      <c r="J15" s="27">
        <f>2720*15/100</f>
        <v>408</v>
      </c>
    </row>
    <row r="16" spans="1:10" ht="15.75">
      <c r="A16" s="27" t="s">
        <v>122</v>
      </c>
      <c r="B16" s="27" t="s">
        <v>123</v>
      </c>
      <c r="C16" s="27">
        <f>SUM(C13:C15)</f>
        <v>54</v>
      </c>
      <c r="D16" s="27">
        <f t="shared" ref="D16:J16" si="1">SUM(D13:D15)</f>
        <v>67.5</v>
      </c>
      <c r="E16" s="27">
        <f t="shared" si="1"/>
        <v>55.2</v>
      </c>
      <c r="F16" s="27">
        <f t="shared" si="1"/>
        <v>69</v>
      </c>
      <c r="G16" s="27">
        <f t="shared" si="1"/>
        <v>229.8</v>
      </c>
      <c r="H16" s="27">
        <f t="shared" si="1"/>
        <v>287.25</v>
      </c>
      <c r="I16" s="27">
        <f t="shared" si="1"/>
        <v>1632</v>
      </c>
      <c r="J16" s="27">
        <f t="shared" si="1"/>
        <v>1818</v>
      </c>
    </row>
    <row r="17" spans="1:10">
      <c r="C17" s="25">
        <v>60.42</v>
      </c>
      <c r="E17" s="25">
        <v>63.65</v>
      </c>
      <c r="G17" s="25">
        <v>245.7</v>
      </c>
      <c r="I17" s="25">
        <v>1827.17</v>
      </c>
    </row>
    <row r="20" spans="1:10" ht="83.25" customHeight="1">
      <c r="A20" s="103" t="s">
        <v>127</v>
      </c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ht="15.75">
      <c r="A21" s="104"/>
      <c r="B21" s="105"/>
      <c r="C21" s="101" t="s">
        <v>124</v>
      </c>
      <c r="D21" s="101"/>
      <c r="E21" s="101" t="s">
        <v>111</v>
      </c>
      <c r="F21" s="101"/>
      <c r="G21" s="101" t="s">
        <v>112</v>
      </c>
      <c r="H21" s="101"/>
      <c r="I21" s="101" t="s">
        <v>113</v>
      </c>
      <c r="J21" s="101"/>
    </row>
    <row r="22" spans="1:10" ht="15.75">
      <c r="A22" s="101"/>
      <c r="B22" s="101"/>
      <c r="C22" s="29" t="s">
        <v>118</v>
      </c>
      <c r="D22" s="29" t="s">
        <v>119</v>
      </c>
      <c r="E22" s="29" t="s">
        <v>118</v>
      </c>
      <c r="F22" s="29" t="s">
        <v>119</v>
      </c>
      <c r="G22" s="29" t="s">
        <v>118</v>
      </c>
      <c r="H22" s="29" t="s">
        <v>119</v>
      </c>
      <c r="I22" s="29" t="s">
        <v>118</v>
      </c>
      <c r="J22" s="29" t="s">
        <v>119</v>
      </c>
    </row>
    <row r="23" spans="1:10" ht="45" customHeight="1">
      <c r="A23" s="102" t="s">
        <v>129</v>
      </c>
      <c r="B23" s="102"/>
      <c r="C23" s="31">
        <v>46.2</v>
      </c>
      <c r="D23" s="31">
        <v>57.75</v>
      </c>
      <c r="E23" s="31">
        <v>47.4</v>
      </c>
      <c r="F23" s="31">
        <v>59.25</v>
      </c>
      <c r="G23" s="31">
        <v>201</v>
      </c>
      <c r="H23" s="31">
        <v>251.25</v>
      </c>
      <c r="I23" s="31">
        <v>1410</v>
      </c>
      <c r="J23" s="31">
        <v>1762.5</v>
      </c>
    </row>
    <row r="24" spans="1:10" ht="45" customHeight="1">
      <c r="A24" s="102" t="s">
        <v>130</v>
      </c>
      <c r="B24" s="102"/>
      <c r="C24" s="31">
        <v>54</v>
      </c>
      <c r="D24" s="31">
        <v>67.5</v>
      </c>
      <c r="E24" s="31">
        <v>55.2</v>
      </c>
      <c r="F24" s="31">
        <v>69</v>
      </c>
      <c r="G24" s="31">
        <v>229.8</v>
      </c>
      <c r="H24" s="31">
        <v>287.25</v>
      </c>
      <c r="I24" s="31">
        <v>1632</v>
      </c>
      <c r="J24" s="31">
        <v>1818</v>
      </c>
    </row>
    <row r="25" spans="1:10" ht="45" customHeight="1">
      <c r="A25" s="102" t="s">
        <v>128</v>
      </c>
      <c r="B25" s="102"/>
      <c r="C25" s="100">
        <v>60.42</v>
      </c>
      <c r="D25" s="100"/>
      <c r="E25" s="100">
        <v>63.65</v>
      </c>
      <c r="F25" s="100"/>
      <c r="G25" s="100">
        <v>245.7</v>
      </c>
      <c r="H25" s="100"/>
      <c r="I25" s="100">
        <v>1827.17</v>
      </c>
      <c r="J25" s="100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выход</vt:lpstr>
      <vt:lpstr>сводки БЖУ</vt:lpstr>
      <vt:lpstr>сводки по продуктам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2023-10-30T11:34:04Z</cp:lastPrinted>
  <dcterms:created xsi:type="dcterms:W3CDTF">2020-10-25T16:40:18Z</dcterms:created>
  <dcterms:modified xsi:type="dcterms:W3CDTF">2023-10-31T07:48:42Z</dcterms:modified>
</cp:coreProperties>
</file>